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Franquiciadores Centroamérica\Franquiciadores - División Franquiciantes\"/>
    </mc:Choice>
  </mc:AlternateContent>
  <xr:revisionPtr revIDLastSave="0" documentId="13_ncr:1_{6A110DFF-99DC-4D41-8098-DD02C4902A5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icio" sheetId="7" r:id="rId1"/>
    <sheet name="Multiplicando su Negocio" sheetId="5" r:id="rId2"/>
    <sheet name="Presupuesto Anual Franquicias" sheetId="6" r:id="rId3"/>
    <sheet name="Viabilidad para Franquiciar" sheetId="1" r:id="rId4"/>
  </sheets>
  <externalReferences>
    <externalReference r:id="rId5"/>
  </externalReferences>
  <definedNames>
    <definedName name="A" localSheetId="0">Tabla36</definedName>
    <definedName name="A" localSheetId="1">Tabla36</definedName>
    <definedName name="A" localSheetId="2">Tabla36</definedName>
    <definedName name="A">Tabla36</definedName>
    <definedName name="ACCIDENTE" localSheetId="0">#REF!</definedName>
    <definedName name="ACCIDENTE" localSheetId="1">#REF!</definedName>
    <definedName name="ACCIDENTE" localSheetId="2">#REF!</definedName>
    <definedName name="ACCIDENTE">#REF!</definedName>
    <definedName name="Cambios" localSheetId="1">#REF!</definedName>
    <definedName name="Cambios" localSheetId="2">#REF!</definedName>
    <definedName name="Cambios">#REF!</definedName>
    <definedName name="CódigoTIP.CTE.">'[1]Generalidades de Información'!$B$7:$B$29</definedName>
    <definedName name="Córdobas" localSheetId="1">#REF!</definedName>
    <definedName name="Córdobas" localSheetId="2">#REF!</definedName>
    <definedName name="Córdobas">#REF!</definedName>
    <definedName name="Elaborado" localSheetId="1">#REF!</definedName>
    <definedName name="Elaborado" localSheetId="2">#REF!</definedName>
    <definedName name="Elaborado">#REF!</definedName>
    <definedName name="hoal" localSheetId="1">#REF!</definedName>
    <definedName name="hoal" localSheetId="2">#REF!</definedName>
    <definedName name="hoal">#REF!</definedName>
    <definedName name="no" localSheetId="1">#REF!</definedName>
    <definedName name="no" localSheetId="2">#REF!</definedName>
    <definedName name="no">#REF!</definedName>
    <definedName name="TipoClientes">'[1]Generalidades de Información'!$B$7:$B$29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5" l="1"/>
  <c r="D31" i="5"/>
  <c r="D30" i="5" l="1"/>
  <c r="D32" i="5" s="1"/>
  <c r="K20" i="5" s="1"/>
  <c r="D20" i="5"/>
  <c r="J10" i="1" l="1"/>
  <c r="K14" i="5" l="1"/>
  <c r="L10" i="5"/>
  <c r="M7" i="5" s="1"/>
  <c r="K10" i="5"/>
  <c r="K15" i="5" l="1"/>
  <c r="M9" i="5"/>
  <c r="M10" i="5"/>
  <c r="M8" i="5"/>
  <c r="D32" i="6" l="1"/>
  <c r="F22" i="6"/>
  <c r="F23" i="6"/>
  <c r="F24" i="6"/>
  <c r="F25" i="6"/>
  <c r="F26" i="6"/>
  <c r="F27" i="6"/>
  <c r="F28" i="6"/>
  <c r="F29" i="6"/>
  <c r="F30" i="6"/>
  <c r="F31" i="6"/>
  <c r="F32" i="6"/>
  <c r="F21" i="6"/>
  <c r="D31" i="6"/>
  <c r="D30" i="6"/>
  <c r="D29" i="6"/>
  <c r="D27" i="6"/>
  <c r="D26" i="6"/>
  <c r="D25" i="6"/>
  <c r="D23" i="6"/>
  <c r="D22" i="6"/>
  <c r="D21" i="6"/>
  <c r="E7" i="1" l="1"/>
  <c r="E18" i="1"/>
  <c r="E17" i="1"/>
  <c r="E16" i="1"/>
  <c r="E15" i="1"/>
  <c r="E13" i="1"/>
  <c r="E12" i="1"/>
  <c r="E11" i="1"/>
  <c r="E8" i="1"/>
  <c r="E9" i="1"/>
  <c r="D24" i="6"/>
  <c r="D28" i="6"/>
  <c r="J26" i="5"/>
  <c r="J20" i="5"/>
  <c r="E8" i="6" s="1"/>
  <c r="E14" i="1" l="1"/>
  <c r="E10" i="1"/>
  <c r="D29" i="5" l="1"/>
  <c r="D18" i="5"/>
  <c r="C21" i="6" l="1"/>
  <c r="D7" i="1" s="1"/>
  <c r="C31" i="6"/>
  <c r="D17" i="1" s="1"/>
  <c r="C29" i="6"/>
  <c r="D15" i="1" s="1"/>
  <c r="C26" i="6"/>
  <c r="D12" i="1" s="1"/>
  <c r="C22" i="6"/>
  <c r="D8" i="1" s="1"/>
  <c r="C23" i="6"/>
  <c r="D9" i="1" s="1"/>
  <c r="C32" i="6"/>
  <c r="D18" i="1" s="1"/>
  <c r="C30" i="6"/>
  <c r="D16" i="1" s="1"/>
  <c r="C27" i="6"/>
  <c r="D13" i="1" s="1"/>
  <c r="C25" i="6"/>
  <c r="D11" i="1" s="1"/>
  <c r="C28" i="6"/>
  <c r="D14" i="1" s="1"/>
  <c r="C24" i="6"/>
  <c r="D10" i="1" s="1"/>
  <c r="J22" i="1"/>
  <c r="K21" i="5"/>
  <c r="K27" i="5" s="1"/>
  <c r="E33" i="1"/>
  <c r="E32" i="1"/>
  <c r="E31" i="1"/>
  <c r="E30" i="1"/>
  <c r="E29" i="1"/>
  <c r="E28" i="1"/>
  <c r="E27" i="1"/>
  <c r="E26" i="1"/>
  <c r="E25" i="1"/>
  <c r="E24" i="1"/>
  <c r="E23" i="1"/>
  <c r="E22" i="1"/>
  <c r="K10" i="1"/>
  <c r="K22" i="1" l="1"/>
  <c r="L10" i="1"/>
  <c r="K26" i="5"/>
  <c r="G8" i="6"/>
  <c r="L22" i="1" l="1"/>
  <c r="K22" i="5"/>
  <c r="K23" i="5" s="1"/>
  <c r="N21" i="6"/>
  <c r="K21" i="6"/>
  <c r="K6" i="6"/>
  <c r="L17" i="1"/>
  <c r="L23" i="1" s="1"/>
  <c r="C33" i="6"/>
  <c r="J17" i="1"/>
  <c r="N31" i="6"/>
  <c r="K31" i="6"/>
  <c r="N27" i="6"/>
  <c r="K27" i="6"/>
  <c r="N23" i="6"/>
  <c r="K23" i="6"/>
  <c r="K7" i="6"/>
  <c r="K24" i="6"/>
  <c r="N24" i="6"/>
  <c r="N29" i="6"/>
  <c r="K29" i="6"/>
  <c r="N25" i="6"/>
  <c r="K25" i="6"/>
  <c r="N26" i="6"/>
  <c r="K26" i="6"/>
  <c r="N22" i="6"/>
  <c r="K22" i="6"/>
  <c r="K8" i="6"/>
  <c r="N28" i="6"/>
  <c r="K28" i="6"/>
  <c r="N32" i="6"/>
  <c r="K32" i="6"/>
  <c r="K9" i="6"/>
  <c r="K30" i="6"/>
  <c r="N30" i="6"/>
  <c r="K28" i="5"/>
  <c r="L8" i="6" l="1"/>
  <c r="Q22" i="1"/>
  <c r="Q24" i="1" s="1"/>
  <c r="Q26" i="1" s="1"/>
  <c r="K17" i="1"/>
  <c r="K23" i="1" s="1"/>
  <c r="K24" i="1" s="1"/>
  <c r="K25" i="1" s="1"/>
  <c r="K26" i="1" s="1"/>
  <c r="M9" i="6"/>
  <c r="L7" i="6"/>
  <c r="M7" i="6"/>
  <c r="K10" i="6"/>
  <c r="J23" i="1"/>
  <c r="N24" i="1" s="1"/>
  <c r="L6" i="6"/>
  <c r="K33" i="6"/>
  <c r="L9" i="6"/>
  <c r="M8" i="6"/>
  <c r="M6" i="6"/>
  <c r="N33" i="6"/>
  <c r="L24" i="1"/>
  <c r="L25" i="1" s="1"/>
  <c r="L26" i="1" s="1"/>
  <c r="L31" i="1" s="1"/>
  <c r="L32" i="1" s="1"/>
  <c r="K29" i="5"/>
  <c r="K31" i="1" l="1"/>
  <c r="K32" i="1" s="1"/>
  <c r="K20" i="1"/>
  <c r="L20" i="1"/>
  <c r="N8" i="6"/>
  <c r="N7" i="6"/>
  <c r="K19" i="1"/>
  <c r="K18" i="1" s="1"/>
  <c r="K30" i="1"/>
  <c r="K29" i="1" s="1"/>
  <c r="K28" i="1" s="1"/>
  <c r="K27" i="1" s="1"/>
  <c r="L19" i="1"/>
  <c r="L18" i="1" s="1"/>
  <c r="L30" i="1"/>
  <c r="L29" i="1" s="1"/>
  <c r="L28" i="1" s="1"/>
  <c r="L27" i="1" s="1"/>
  <c r="J24" i="1"/>
  <c r="N25" i="1" s="1"/>
  <c r="N9" i="6"/>
  <c r="L10" i="6"/>
  <c r="N6" i="6"/>
  <c r="M10" i="6"/>
  <c r="J25" i="1" l="1"/>
  <c r="N26" i="1" s="1"/>
  <c r="N10" i="6"/>
  <c r="P10" i="6" s="1"/>
  <c r="E34" i="1" s="1"/>
  <c r="D19" i="1"/>
  <c r="D24" i="1" l="1"/>
  <c r="D31" i="1"/>
  <c r="D27" i="1"/>
  <c r="D23" i="1"/>
  <c r="D30" i="1"/>
  <c r="D26" i="1"/>
  <c r="D22" i="1"/>
  <c r="D33" i="1"/>
  <c r="D25" i="1"/>
  <c r="D32" i="1"/>
  <c r="D28" i="1"/>
  <c r="D29" i="1"/>
  <c r="J26" i="1"/>
  <c r="L21" i="1"/>
  <c r="J21" i="1"/>
  <c r="K21" i="1"/>
  <c r="N27" i="1" l="1"/>
  <c r="J31" i="1"/>
  <c r="J32" i="1" s="1"/>
  <c r="J20" i="1"/>
  <c r="N19" i="1" s="1"/>
  <c r="Q7" i="1"/>
  <c r="O4" i="1"/>
  <c r="J30" i="1"/>
  <c r="N31" i="1" s="1"/>
  <c r="Q11" i="1"/>
  <c r="O5" i="1"/>
  <c r="I13" i="1" l="1"/>
  <c r="B1" i="1"/>
  <c r="N18" i="1"/>
  <c r="N17" i="1" s="1"/>
  <c r="N20" i="1"/>
  <c r="Q8" i="1"/>
  <c r="J29" i="1"/>
  <c r="N30" i="1" s="1"/>
  <c r="J19" i="1"/>
  <c r="J18" i="1" s="1"/>
  <c r="Q10" i="1"/>
  <c r="Q12" i="1" s="1"/>
  <c r="Q13" i="1" s="1"/>
  <c r="Q9" i="1"/>
  <c r="D34" i="1"/>
  <c r="J28" i="1" l="1"/>
  <c r="N29" i="1" s="1"/>
  <c r="P15" i="1"/>
  <c r="Q15" i="1"/>
  <c r="J27" i="1" l="1"/>
  <c r="N28" i="1" s="1"/>
</calcChain>
</file>

<file path=xl/sharedStrings.xml><?xml version="1.0" encoding="utf-8"?>
<sst xmlns="http://schemas.openxmlformats.org/spreadsheetml/2006/main" count="221" uniqueCount="145">
  <si>
    <t>BAJO</t>
  </si>
  <si>
    <t>MEDIO</t>
  </si>
  <si>
    <t>ALTO</t>
  </si>
  <si>
    <t>ganancias netas mes</t>
  </si>
  <si>
    <t>ticket promedio</t>
  </si>
  <si>
    <t>Ocupación de Mesas/Temporada</t>
  </si>
  <si>
    <t>Aumento</t>
  </si>
  <si>
    <t>INGRESOS</t>
  </si>
  <si>
    <t>GANANCIAS</t>
  </si>
  <si>
    <t>Enero</t>
  </si>
  <si>
    <t>(estacionalidad de las ventas)</t>
  </si>
  <si>
    <t>(supuesto de ganancias conforme estacionalidad de las ventas)</t>
  </si>
  <si>
    <t>Febrero</t>
  </si>
  <si>
    <t>Marzo</t>
  </si>
  <si>
    <t>Ingresos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</si>
  <si>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</si>
  <si>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</si>
  <si>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</si>
  <si>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</si>
  <si>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</si>
  <si>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</si>
  <si>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</si>
  <si>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</si>
  <si>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</si>
  <si>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</si>
  <si>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Seleccione tipo de Ticket Promedio</t>
  </si>
  <si>
    <t>Identifique su capacidad instalada</t>
  </si>
  <si>
    <t>Ticket Promedio</t>
  </si>
  <si>
    <t>Examinando su capacidad de atención</t>
  </si>
  <si>
    <t>Cálculo promedio mensual de sus ingresos</t>
  </si>
  <si>
    <t>Acá identificaremos cuántos clientes debe atender al día.</t>
  </si>
  <si>
    <t>Escriba respuestas en los cuadros amarillos. Gracias.</t>
  </si>
  <si>
    <t>Escriba el tikect promedio en los cuadros amarillos. Gracias.</t>
  </si>
  <si>
    <t>Capacidad de atención de su negocio a clientes al mes.</t>
  </si>
  <si>
    <t>(promedio al mes)</t>
  </si>
  <si>
    <t>(promedio a la semana)</t>
  </si>
  <si>
    <t>(promedio al día)</t>
  </si>
  <si>
    <t>Clientes a atender</t>
  </si>
  <si>
    <t>Conforme su instinto de negocios, ¿cuánto puntaje del 1 al 10 en ingresos califica el resto de los meses?</t>
  </si>
  <si>
    <t>Elija por favor un mes que usted identifique, se aproxima al valor de ventas calculado:</t>
  </si>
  <si>
    <t>Comparando su experiencia en ventas de su negocio, este ingreso promedio calculado, ¿qué puntaje le daría del 1 al 10?:</t>
  </si>
  <si>
    <t>Debemos identificar cuántos ingresos debería hacer su negocio por mes según estacionalidad de ventas.</t>
  </si>
  <si>
    <t>En escala del 1 al 10, ¿cuánta puntuación en ventas calificaría el mes más bajo que acaba de elegir?</t>
  </si>
  <si>
    <t>Por favor, siga las instrucciones siguientes:</t>
  </si>
  <si>
    <t>en ingresos promedios calculados</t>
  </si>
  <si>
    <r>
      <t xml:space="preserve">Nuestra intención es lograr saber si las </t>
    </r>
    <r>
      <rPr>
        <b/>
        <i/>
        <u/>
        <sz val="11"/>
        <color theme="1"/>
        <rFont val="Calibri"/>
        <family val="2"/>
        <scheme val="minor"/>
      </rPr>
      <t>ventas promedios calculadas</t>
    </r>
    <r>
      <rPr>
        <b/>
        <i/>
        <sz val="11"/>
        <color theme="1"/>
        <rFont val="Calibri"/>
        <family val="2"/>
        <scheme val="minor"/>
      </rPr>
      <t xml:space="preserve"> se identifican con algún mes del año según su</t>
    </r>
  </si>
  <si>
    <t>COSTOS</t>
  </si>
  <si>
    <t>GASTOS</t>
  </si>
  <si>
    <t>Presupuesto Trimestral y Ganancias Proyectadas</t>
  </si>
  <si>
    <t>1er Trimestre</t>
  </si>
  <si>
    <t>2do Trimestre</t>
  </si>
  <si>
    <t>3er Trimestre</t>
  </si>
  <si>
    <t>4to Trimestre</t>
  </si>
  <si>
    <t>EBITDA</t>
  </si>
  <si>
    <t>Acumulado Anual</t>
  </si>
  <si>
    <t>Costos</t>
  </si>
  <si>
    <t>Gastos</t>
  </si>
  <si>
    <t>Identificando cuánto vender al mes, y acumulado anual en ingresos</t>
  </si>
  <si>
    <t>Calificando mes bajo y mes medio en ventas del negocio</t>
  </si>
  <si>
    <t>Identificando cuánto es el costo y el gasto (aproximado)</t>
  </si>
  <si>
    <t>Acá nos daremos una idea rápida de cuánto es el comportamiento general aproximado</t>
  </si>
  <si>
    <t>mensual de los costos y los gastos del negocio.</t>
  </si>
  <si>
    <t>Para calcular los costos de su negocio,</t>
  </si>
  <si>
    <t>por favor calcule un porcentaje general</t>
  </si>
  <si>
    <t>aproximado a su negocio.</t>
  </si>
  <si>
    <t>Para calcular los gastos de su negocio,</t>
  </si>
  <si>
    <t>Giro: Alimentos y Bebidas</t>
  </si>
  <si>
    <t>Comportamiento Potencial de Franquicia</t>
  </si>
  <si>
    <t>Cálculo promedio del precio de venta</t>
  </si>
  <si>
    <t>Precio promedio de venta</t>
  </si>
  <si>
    <t>Nota: EBITDA es un resultado de ganancias antes de impuestos, amortizaciones y depreciaciones.</t>
  </si>
  <si>
    <t>Ingresos versus Ganancias por mes, anual</t>
  </si>
  <si>
    <t>Logre identificar cuánto ingresa su negocio al mes y cuánto debe ganar.</t>
  </si>
  <si>
    <t>Parámetros generales para Franquiciar</t>
  </si>
  <si>
    <t>ingresos brutos al mes (por ventas)</t>
  </si>
  <si>
    <t>ingresos brutos a la semana (por ventas)</t>
  </si>
  <si>
    <t>ingresos brutos al día (por ventas)</t>
  </si>
  <si>
    <t>Clientes por Hora:</t>
  </si>
  <si>
    <t>Porcentaje de Ganancias:</t>
  </si>
  <si>
    <t>Ganancias según Industria:</t>
  </si>
  <si>
    <t>¿Su negocio puede ser Franquciable?</t>
  </si>
  <si>
    <t>Ingresos Por Franquicia</t>
  </si>
  <si>
    <t>¿Cuánto recibirá usted al mes?</t>
  </si>
  <si>
    <t>¿Cuánto se le pedirá al mes?</t>
  </si>
  <si>
    <t>¿Cuántas franquicias tendrá?</t>
  </si>
  <si>
    <t>Sus franquicias venden menos</t>
  </si>
  <si>
    <t>¿Cuánto cobrará TOTAL al mes?</t>
  </si>
  <si>
    <t>Ganancias si Franquicia su negocio</t>
  </si>
  <si>
    <t xml:space="preserve">Favor logre identificar cuánto crece porcentualmente </t>
  </si>
  <si>
    <t>temporada baja a media, y media a alta:</t>
  </si>
  <si>
    <t xml:space="preserve">la ocupación de sus mesas conforme pasa de una </t>
  </si>
  <si>
    <t>Su Negocio será Franquiciado:</t>
  </si>
  <si>
    <t>Suponiendo sus franquiciados venden menos que su negocio,</t>
  </si>
  <si>
    <t>digite un porcentaje para crear escenario de sus ganancias:</t>
  </si>
  <si>
    <t>facturaciones promedio/mes</t>
  </si>
  <si>
    <t>facturaciones promedio/semana</t>
  </si>
  <si>
    <t>facturaciones promedio/día</t>
  </si>
  <si>
    <t>clientes promedio/mes</t>
  </si>
  <si>
    <t>clientes promedio/semana</t>
  </si>
  <si>
    <t>clientes promedio/día</t>
  </si>
  <si>
    <t>AUDITADO</t>
  </si>
  <si>
    <t>Visite nuestra página web</t>
  </si>
  <si>
    <t xml:space="preserve">de las ventas (ventas por temporadas altas, medias y bajas) acorde a su giro de negocio actual. </t>
  </si>
  <si>
    <t>Conforme 1 año de ventas, elija el mes que por experiencia calificaría como el más bajo en ventas.</t>
  </si>
  <si>
    <t>Digite el tikect promedio en los cuadros amarillos. Gracias.</t>
  </si>
  <si>
    <t>Procurar primero repetir los valores elegidos antes:</t>
  </si>
  <si>
    <t>Servicio Económico</t>
  </si>
  <si>
    <t>Servicio Lujoso</t>
  </si>
  <si>
    <t>Elija por favor solamente la línea que más vende de sus servicios.</t>
  </si>
  <si>
    <t>¿Cuál es el ticket promedio de la línea de mayor venta?</t>
  </si>
  <si>
    <t>Servicio Medio</t>
  </si>
  <si>
    <t>Personal Altamente Capacitado</t>
  </si>
  <si>
    <t>¿Cuántos servicios ofrece usted al mes?</t>
  </si>
  <si>
    <t>Servicios al Mes</t>
  </si>
  <si>
    <t>En general, del 100% de productos, ¿cuántos desarrolla al mes?</t>
  </si>
  <si>
    <t>Paridad Personal Apto conforme Cantidad de Servicios</t>
  </si>
  <si>
    <t>SERVICIOS</t>
  </si>
  <si>
    <t>Tarifa media</t>
  </si>
  <si>
    <t>Líneas de Servicios</t>
  </si>
  <si>
    <t>Tarifa más baja</t>
  </si>
  <si>
    <t>Tarifa más alta</t>
  </si>
  <si>
    <t>Identificaremos cuántos servicios tiene su negocio por línea de precio estandar.</t>
  </si>
  <si>
    <t>Solamente poner los servicios más comunes de ventas, no los especiales.</t>
  </si>
  <si>
    <t>Horas Laborales que usa por cliente al día</t>
  </si>
  <si>
    <t>En promedio, ¿cuántos servicios se venden por cliente?</t>
  </si>
  <si>
    <t>OTROS SERVICIOS COMPLEMENTARIOS</t>
  </si>
  <si>
    <t>¿Cuántas semanas al mes le dedico el servicio al cliente?</t>
  </si>
  <si>
    <t>Frecuencia de Servicios a ejecutar</t>
  </si>
  <si>
    <t>Días promedio a la semana que atiende a un cliente</t>
  </si>
  <si>
    <t>Horas Laborales al Mes</t>
  </si>
  <si>
    <t>Horas Laborales de Servicio por Cliente</t>
  </si>
  <si>
    <t>Cantidad de Clientes Promedio a atender al mes</t>
  </si>
  <si>
    <t>Ticket Promedio por Cliente</t>
  </si>
  <si>
    <t>Ventas Altas</t>
  </si>
  <si>
    <t>servicios promedio/día</t>
  </si>
  <si>
    <t>Ingresos por Día:</t>
  </si>
  <si>
    <t>Facturaciones por Día:</t>
  </si>
  <si>
    <t>Ganancias por Día:</t>
  </si>
  <si>
    <t>promedio servicios facturados/día</t>
  </si>
  <si>
    <t>Servicios por Día/Clientes:</t>
  </si>
  <si>
    <t>experiencia en las ventas de su negocio, así luego calificarlo en escala del 1 a 10 para determinar una estacionalidad</t>
  </si>
  <si>
    <t>Conforme al puntaje calificado arriba, describa por favor qué tipo de ventas es (bajas, medias o altas):</t>
  </si>
  <si>
    <t>Comportamiento Financiero: una idea rápida de la Factibilidad y Rentabilidad de su Negocio para Franquiciarlo</t>
  </si>
  <si>
    <t>¿Cuánto en ingresos deben hacer sus franquiciasal mes en ventas mínimas?</t>
  </si>
  <si>
    <t>4 Sencillos Datos para identificar si es VIABLE multiplicar su negocio como modelo de franquicia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</si>
</sst>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$-409]* #,##0.00_ ;_-[$$-409]* \-#,##0.00\ ;_-[$$-409]* &quot;-&quot;??_ ;_-@_ "/>
    <numFmt numFmtId="165" formatCode="0.0%"/>
    <numFmt numFmtId="166" formatCode="0.0"/>
  </numFmts>
  <fonts count="3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theme="8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sz val="10"/>
      <name val="Arial"/>
      <family val="2"/>
    </font>
    <font>
      <b/>
      <i/>
      <u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sz val="11"/>
      <color theme="9" tint="0.39997558519241921"/>
      <name val="Calibri"/>
      <family val="2"/>
      <scheme val="minor"/>
    </font>
    <font>
      <b/>
      <sz val="11"/>
      <color theme="7" tint="0.39997558519241921"/>
      <name val="Calibri"/>
      <family val="2"/>
      <scheme val="minor"/>
    </font>
    <font>
      <b/>
      <sz val="11"/>
      <color theme="4" tint="0.59999389629810485"/>
      <name val="Calibri"/>
      <family val="2"/>
      <scheme val="minor"/>
    </font>
    <font>
      <b/>
      <i/>
      <sz val="14"/>
      <color theme="4" tint="-0.499984740745262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i/>
      <sz val="12"/>
      <color theme="4" tint="-0.499984740745262"/>
      <name val="Calibri"/>
      <family val="2"/>
      <scheme val="minor"/>
    </font>
    <font>
      <sz val="18"/>
      <color rgb="FF7030A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CF0F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2" fillId="0" borderId="0"/>
    <xf numFmtId="9" fontId="18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48">
    <xf numFmtId="0" fontId="0" fillId="0" borderId="0" xfId="0"/>
    <xf numFmtId="0" fontId="5" fillId="2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164" fontId="0" fillId="0" borderId="0" xfId="0" applyNumberFormat="1"/>
    <xf numFmtId="0" fontId="0" fillId="0" borderId="0" xfId="0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center"/>
    </xf>
    <xf numFmtId="164" fontId="0" fillId="0" borderId="0" xfId="0" applyNumberFormat="1" applyBorder="1"/>
    <xf numFmtId="0" fontId="9" fillId="0" borderId="0" xfId="0" applyFont="1" applyFill="1" applyBorder="1" applyAlignment="1"/>
    <xf numFmtId="0" fontId="0" fillId="0" borderId="0" xfId="0" applyBorder="1"/>
    <xf numFmtId="0" fontId="10" fillId="0" borderId="0" xfId="0" applyFont="1"/>
    <xf numFmtId="0" fontId="11" fillId="0" borderId="0" xfId="0" applyFont="1" applyFill="1" applyBorder="1" applyAlignment="1"/>
    <xf numFmtId="0" fontId="0" fillId="0" borderId="0" xfId="0" applyBorder="1" applyAlignment="1">
      <alignment wrapText="1"/>
    </xf>
    <xf numFmtId="0" fontId="16" fillId="0" borderId="0" xfId="0" applyFont="1" applyFill="1" applyBorder="1" applyAlignment="1"/>
    <xf numFmtId="0" fontId="17" fillId="0" borderId="0" xfId="0" applyFont="1" applyBorder="1" applyAlignment="1">
      <alignment horizontal="right"/>
    </xf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right"/>
    </xf>
    <xf numFmtId="0" fontId="17" fillId="0" borderId="0" xfId="0" applyFont="1" applyBorder="1" applyAlignment="1">
      <alignment horizontal="left"/>
    </xf>
    <xf numFmtId="0" fontId="0" fillId="0" borderId="0" xfId="0" applyAlignment="1">
      <alignment wrapText="1"/>
    </xf>
    <xf numFmtId="164" fontId="0" fillId="0" borderId="5" xfId="0" applyNumberFormat="1" applyBorder="1"/>
    <xf numFmtId="0" fontId="0" fillId="0" borderId="0" xfId="0" applyFill="1"/>
    <xf numFmtId="164" fontId="14" fillId="0" borderId="9" xfId="0" applyNumberFormat="1" applyFont="1" applyFill="1" applyBorder="1"/>
    <xf numFmtId="0" fontId="0" fillId="7" borderId="0" xfId="0" applyFill="1"/>
    <xf numFmtId="0" fontId="17" fillId="7" borderId="0" xfId="0" applyFont="1" applyFill="1" applyBorder="1" applyAlignment="1">
      <alignment horizontal="right"/>
    </xf>
    <xf numFmtId="0" fontId="17" fillId="7" borderId="0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left"/>
    </xf>
    <xf numFmtId="164" fontId="22" fillId="7" borderId="0" xfId="0" applyNumberFormat="1" applyFont="1" applyFill="1"/>
    <xf numFmtId="164" fontId="20" fillId="0" borderId="0" xfId="0" applyNumberFormat="1" applyFont="1" applyFill="1" applyBorder="1"/>
    <xf numFmtId="0" fontId="0" fillId="0" borderId="0" xfId="0" applyFill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0" applyFont="1" applyAlignment="1">
      <alignment horizontal="right"/>
    </xf>
    <xf numFmtId="164" fontId="23" fillId="0" borderId="9" xfId="0" applyNumberFormat="1" applyFont="1" applyFill="1" applyBorder="1"/>
    <xf numFmtId="10" fontId="22" fillId="7" borderId="0" xfId="3" applyNumberFormat="1" applyFont="1" applyFill="1"/>
    <xf numFmtId="166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9" fontId="0" fillId="0" borderId="0" xfId="3" applyFont="1" applyAlignment="1">
      <alignment horizontal="left"/>
    </xf>
    <xf numFmtId="0" fontId="24" fillId="0" borderId="0" xfId="0" applyFont="1"/>
    <xf numFmtId="9" fontId="0" fillId="0" borderId="4" xfId="0" applyNumberFormat="1" applyFill="1" applyBorder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1" fontId="0" fillId="5" borderId="0" xfId="0" applyNumberFormat="1" applyFill="1" applyBorder="1" applyAlignment="1" applyProtection="1">
      <alignment horizont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9" fontId="2" fillId="5" borderId="0" xfId="0" applyNumberFormat="1" applyFont="1" applyFill="1" applyAlignment="1" applyProtection="1">
      <alignment horizontal="center"/>
      <protection locked="0"/>
    </xf>
    <xf numFmtId="164" fontId="0" fillId="5" borderId="0" xfId="0" applyNumberFormat="1" applyFill="1" applyBorder="1" applyProtection="1">
      <protection locked="0"/>
    </xf>
    <xf numFmtId="0" fontId="0" fillId="5" borderId="0" xfId="0" applyFill="1" applyBorder="1" applyAlignment="1" applyProtection="1">
      <alignment horizontal="center"/>
      <protection locked="0"/>
    </xf>
    <xf numFmtId="9" fontId="0" fillId="5" borderId="7" xfId="0" applyNumberFormat="1" applyFill="1" applyBorder="1" applyAlignment="1" applyProtection="1">
      <alignment horizontal="center"/>
      <protection locked="0"/>
    </xf>
    <xf numFmtId="0" fontId="25" fillId="0" borderId="0" xfId="0" applyFont="1"/>
    <xf numFmtId="1" fontId="0" fillId="0" borderId="5" xfId="0" applyNumberFormat="1" applyBorder="1" applyAlignment="1">
      <alignment horizontal="center"/>
    </xf>
    <xf numFmtId="9" fontId="0" fillId="0" borderId="5" xfId="3" applyFont="1" applyBorder="1" applyAlignment="1">
      <alignment horizontal="center"/>
    </xf>
    <xf numFmtId="10" fontId="0" fillId="0" borderId="5" xfId="3" applyNumberFormat="1" applyFont="1" applyBorder="1" applyAlignment="1">
      <alignment horizontal="center"/>
    </xf>
    <xf numFmtId="9" fontId="0" fillId="5" borderId="10" xfId="0" applyNumberFormat="1" applyFill="1" applyBorder="1" applyAlignment="1" applyProtection="1">
      <alignment horizontal="center"/>
      <protection locked="0"/>
    </xf>
    <xf numFmtId="0" fontId="0" fillId="6" borderId="0" xfId="0" applyFill="1"/>
    <xf numFmtId="0" fontId="2" fillId="6" borderId="0" xfId="0" applyFont="1" applyFill="1" applyAlignment="1">
      <alignment horizontal="right"/>
    </xf>
    <xf numFmtId="0" fontId="8" fillId="0" borderId="0" xfId="0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left" vertical="center" textRotation="90" wrapText="1"/>
    </xf>
    <xf numFmtId="9" fontId="1" fillId="0" borderId="0" xfId="0" applyNumberFormat="1" applyFont="1" applyFill="1" applyBorder="1" applyAlignment="1">
      <alignment horizontal="center"/>
    </xf>
    <xf numFmtId="3" fontId="2" fillId="6" borderId="0" xfId="0" applyNumberFormat="1" applyFont="1" applyFill="1" applyAlignment="1">
      <alignment horizontal="center"/>
    </xf>
    <xf numFmtId="0" fontId="2" fillId="8" borderId="0" xfId="0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2" fillId="4" borderId="0" xfId="0" applyFont="1" applyFill="1"/>
    <xf numFmtId="164" fontId="2" fillId="4" borderId="0" xfId="0" applyNumberFormat="1" applyFont="1" applyFill="1"/>
    <xf numFmtId="0" fontId="2" fillId="9" borderId="0" xfId="0" applyFont="1" applyFill="1" applyAlignment="1">
      <alignment horizontal="right"/>
    </xf>
    <xf numFmtId="0" fontId="2" fillId="9" borderId="0" xfId="0" applyFont="1" applyFill="1"/>
    <xf numFmtId="1" fontId="2" fillId="9" borderId="0" xfId="0" applyNumberFormat="1" applyFont="1" applyFill="1" applyAlignment="1">
      <alignment horizontal="center"/>
    </xf>
    <xf numFmtId="166" fontId="2" fillId="8" borderId="0" xfId="0" applyNumberFormat="1" applyFont="1" applyFill="1" applyAlignment="1">
      <alignment horizontal="center"/>
    </xf>
    <xf numFmtId="0" fontId="2" fillId="8" borderId="0" xfId="0" applyFont="1" applyFill="1"/>
    <xf numFmtId="1" fontId="2" fillId="8" borderId="0" xfId="0" applyNumberFormat="1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164" fontId="2" fillId="3" borderId="0" xfId="0" applyNumberFormat="1" applyFont="1" applyFill="1"/>
    <xf numFmtId="0" fontId="24" fillId="0" borderId="0" xfId="0" applyFont="1" applyAlignment="1">
      <alignment horizontal="right"/>
    </xf>
    <xf numFmtId="0" fontId="0" fillId="0" borderId="4" xfId="0" applyBorder="1" applyAlignment="1">
      <alignment horizontal="right" vertical="top"/>
    </xf>
    <xf numFmtId="164" fontId="0" fillId="0" borderId="0" xfId="0" applyNumberFormat="1" applyBorder="1" applyAlignment="1">
      <alignment vertical="top"/>
    </xf>
    <xf numFmtId="0" fontId="0" fillId="0" borderId="5" xfId="0" applyBorder="1" applyAlignment="1">
      <alignment horizontal="center" vertical="top"/>
    </xf>
    <xf numFmtId="0" fontId="0" fillId="0" borderId="0" xfId="0" applyBorder="1" applyAlignment="1">
      <alignment horizontal="right" vertical="center"/>
    </xf>
    <xf numFmtId="9" fontId="0" fillId="5" borderId="0" xfId="0" applyNumberFormat="1" applyFill="1" applyBorder="1" applyAlignment="1" applyProtection="1">
      <alignment horizontal="center" vertical="center"/>
      <protection locked="0"/>
    </xf>
    <xf numFmtId="164" fontId="0" fillId="5" borderId="0" xfId="0" applyNumberFormat="1" applyFill="1" applyBorder="1" applyAlignment="1" applyProtection="1">
      <alignment vertical="center"/>
      <protection locked="0"/>
    </xf>
    <xf numFmtId="1" fontId="0" fillId="5" borderId="0" xfId="0" applyNumberFormat="1" applyFill="1" applyBorder="1" applyAlignment="1" applyProtection="1">
      <alignment horizontal="center" vertical="center"/>
      <protection locked="0"/>
    </xf>
    <xf numFmtId="0" fontId="26" fillId="6" borderId="0" xfId="0" applyFont="1" applyFill="1" applyAlignment="1">
      <alignment horizontal="right"/>
    </xf>
    <xf numFmtId="3" fontId="26" fillId="6" borderId="0" xfId="0" applyNumberFormat="1" applyFont="1" applyFill="1" applyAlignment="1">
      <alignment horizontal="center"/>
    </xf>
    <xf numFmtId="0" fontId="27" fillId="9" borderId="0" xfId="0" applyFont="1" applyFill="1" applyAlignment="1">
      <alignment horizontal="right"/>
    </xf>
    <xf numFmtId="1" fontId="27" fillId="9" borderId="0" xfId="0" applyNumberFormat="1" applyFont="1" applyFill="1" applyAlignment="1">
      <alignment horizontal="center"/>
    </xf>
    <xf numFmtId="0" fontId="28" fillId="3" borderId="0" xfId="0" applyFont="1" applyFill="1" applyAlignment="1">
      <alignment horizontal="right"/>
    </xf>
    <xf numFmtId="164" fontId="28" fillId="3" borderId="0" xfId="0" applyNumberFormat="1" applyFont="1" applyFill="1"/>
    <xf numFmtId="0" fontId="1" fillId="10" borderId="1" xfId="0" applyFont="1" applyFill="1" applyBorder="1" applyAlignment="1">
      <alignment horizontal="right"/>
    </xf>
    <xf numFmtId="164" fontId="1" fillId="10" borderId="2" xfId="0" applyNumberFormat="1" applyFont="1" applyFill="1" applyBorder="1"/>
    <xf numFmtId="9" fontId="1" fillId="10" borderId="3" xfId="0" applyNumberFormat="1" applyFont="1" applyFill="1" applyBorder="1" applyAlignment="1">
      <alignment horizontal="center"/>
    </xf>
    <xf numFmtId="9" fontId="1" fillId="10" borderId="8" xfId="0" applyNumberFormat="1" applyFont="1" applyFill="1" applyBorder="1" applyAlignment="1">
      <alignment horizontal="center"/>
    </xf>
    <xf numFmtId="0" fontId="21" fillId="10" borderId="11" xfId="0" applyFont="1" applyFill="1" applyBorder="1"/>
    <xf numFmtId="0" fontId="1" fillId="10" borderId="12" xfId="0" applyFont="1" applyFill="1" applyBorder="1" applyAlignment="1">
      <alignment horizontal="right"/>
    </xf>
    <xf numFmtId="0" fontId="21" fillId="10" borderId="4" xfId="0" applyFont="1" applyFill="1" applyBorder="1"/>
    <xf numFmtId="0" fontId="1" fillId="10" borderId="0" xfId="0" applyFont="1" applyFill="1" applyBorder="1" applyAlignment="1">
      <alignment horizontal="right"/>
    </xf>
    <xf numFmtId="0" fontId="21" fillId="10" borderId="6" xfId="0" applyFont="1" applyFill="1" applyBorder="1"/>
    <xf numFmtId="0" fontId="1" fillId="10" borderId="7" xfId="0" applyFont="1" applyFill="1" applyBorder="1" applyAlignment="1">
      <alignment horizontal="right"/>
    </xf>
    <xf numFmtId="10" fontId="1" fillId="10" borderId="8" xfId="3" applyNumberFormat="1" applyFont="1" applyFill="1" applyBorder="1" applyAlignment="1">
      <alignment horizontal="center"/>
    </xf>
    <xf numFmtId="0" fontId="1" fillId="10" borderId="10" xfId="0" applyFont="1" applyFill="1" applyBorder="1" applyAlignment="1">
      <alignment horizontal="center"/>
    </xf>
    <xf numFmtId="164" fontId="1" fillId="10" borderId="8" xfId="0" applyNumberFormat="1" applyFont="1" applyFill="1" applyBorder="1"/>
    <xf numFmtId="0" fontId="13" fillId="10" borderId="0" xfId="0" applyFont="1" applyFill="1" applyBorder="1" applyAlignment="1"/>
    <xf numFmtId="164" fontId="20" fillId="10" borderId="0" xfId="0" applyNumberFormat="1" applyFont="1" applyFill="1" applyBorder="1"/>
    <xf numFmtId="164" fontId="1" fillId="10" borderId="3" xfId="0" applyNumberFormat="1" applyFont="1" applyFill="1" applyBorder="1"/>
    <xf numFmtId="0" fontId="14" fillId="3" borderId="0" xfId="0" applyFont="1" applyFill="1" applyBorder="1" applyAlignment="1">
      <alignment horizontal="right"/>
    </xf>
    <xf numFmtId="0" fontId="14" fillId="3" borderId="0" xfId="0" applyFont="1" applyFill="1" applyBorder="1" applyAlignment="1">
      <alignment horizontal="left"/>
    </xf>
    <xf numFmtId="0" fontId="29" fillId="3" borderId="0" xfId="0" applyFont="1" applyFill="1" applyBorder="1" applyAlignment="1">
      <alignment horizontal="right"/>
    </xf>
    <xf numFmtId="164" fontId="30" fillId="3" borderId="0" xfId="0" applyNumberFormat="1" applyFont="1" applyFill="1" applyBorder="1"/>
    <xf numFmtId="3" fontId="30" fillId="3" borderId="0" xfId="0" applyNumberFormat="1" applyFont="1" applyFill="1" applyBorder="1" applyAlignment="1">
      <alignment horizontal="center"/>
    </xf>
    <xf numFmtId="0" fontId="10" fillId="3" borderId="4" xfId="0" applyFont="1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4" xfId="0" applyFill="1" applyBorder="1"/>
    <xf numFmtId="3" fontId="15" fillId="3" borderId="0" xfId="0" applyNumberFormat="1" applyFont="1" applyFill="1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0" fontId="14" fillId="3" borderId="7" xfId="0" applyFont="1" applyFill="1" applyBorder="1" applyAlignment="1">
      <alignment horizontal="right"/>
    </xf>
    <xf numFmtId="3" fontId="15" fillId="3" borderId="7" xfId="0" applyNumberFormat="1" applyFont="1" applyFill="1" applyBorder="1" applyAlignment="1">
      <alignment horizontal="center"/>
    </xf>
    <xf numFmtId="0" fontId="14" fillId="3" borderId="7" xfId="0" applyFont="1" applyFill="1" applyBorder="1" applyAlignment="1">
      <alignment horizontal="left"/>
    </xf>
    <xf numFmtId="0" fontId="0" fillId="3" borderId="8" xfId="0" applyFill="1" applyBorder="1"/>
    <xf numFmtId="0" fontId="31" fillId="3" borderId="0" xfId="0" applyFont="1" applyFill="1" applyBorder="1" applyAlignment="1">
      <alignment horizontal="right"/>
    </xf>
    <xf numFmtId="0" fontId="32" fillId="0" borderId="0" xfId="0" applyFont="1" applyAlignment="1">
      <alignment vertical="center"/>
    </xf>
    <xf numFmtId="0" fontId="13" fillId="11" borderId="1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25" fillId="7" borderId="0" xfId="0" applyFont="1" applyFill="1" applyAlignment="1">
      <alignment horizontal="center"/>
    </xf>
    <xf numFmtId="0" fontId="13" fillId="10" borderId="0" xfId="0" applyFont="1" applyFill="1" applyBorder="1" applyAlignment="1">
      <alignment horizontal="center"/>
    </xf>
    <xf numFmtId="1" fontId="0" fillId="0" borderId="5" xfId="0" applyNumberFormat="1" applyBorder="1" applyAlignment="1">
      <alignment horizontal="left" vertical="center" textRotation="90" wrapText="1"/>
    </xf>
    <xf numFmtId="0" fontId="3" fillId="0" borderId="0" xfId="0" applyFont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6" fillId="0" borderId="0" xfId="0" applyFont="1"/>
    <xf numFmtId="0" fontId="8" fillId="10" borderId="11" xfId="0" applyFont="1" applyFill="1" applyBorder="1" applyAlignment="1">
      <alignment horizontal="center"/>
    </xf>
    <xf numFmtId="0" fontId="8" fillId="10" borderId="12" xfId="0" applyFont="1" applyFill="1" applyBorder="1" applyAlignment="1">
      <alignment horizontal="center"/>
    </xf>
    <xf numFmtId="0" fontId="8" fillId="10" borderId="10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Porcentaje" xfId="3" builtinId="5"/>
    <cellStyle name="Porcentaje 2" xfId="2" xr:uid="{00000000-0005-0000-0000-000003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CF0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7.png"/><Relationship Id="rId3" Type="http://schemas.openxmlformats.org/officeDocument/2006/relationships/hyperlink" Target="https://www.winpartnersgroup.com/" TargetMode="External"/><Relationship Id="rId7" Type="http://schemas.openxmlformats.org/officeDocument/2006/relationships/hyperlink" Target="https://pravalegal.com/" TargetMode="External"/><Relationship Id="rId12" Type="http://schemas.openxmlformats.org/officeDocument/2006/relationships/hyperlink" Target="https://lexincorp.com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franquiciashubs.com/" TargetMode="External"/><Relationship Id="rId6" Type="http://schemas.openxmlformats.org/officeDocument/2006/relationships/image" Target="../media/image3.png"/><Relationship Id="rId11" Type="http://schemas.openxmlformats.org/officeDocument/2006/relationships/image" Target="../media/image6.png"/><Relationship Id="rId5" Type="http://schemas.openxmlformats.org/officeDocument/2006/relationships/hyperlink" Target="https://www.bdseniorpartners.com/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#'Multiplicando su Negocio'!A1"/><Relationship Id="rId14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hyperlink" Target="#'Presupuesto Anual Franquicias'!A1"/><Relationship Id="rId7" Type="http://schemas.openxmlformats.org/officeDocument/2006/relationships/image" Target="../media/image12.png"/><Relationship Id="rId2" Type="http://schemas.openxmlformats.org/officeDocument/2006/relationships/image" Target="../media/image10.png"/><Relationship Id="rId1" Type="http://schemas.openxmlformats.org/officeDocument/2006/relationships/image" Target="../media/image9.jpeg"/><Relationship Id="rId6" Type="http://schemas.openxmlformats.org/officeDocument/2006/relationships/image" Target="../media/image5.png"/><Relationship Id="rId5" Type="http://schemas.openxmlformats.org/officeDocument/2006/relationships/hyperlink" Target="#Inicio!A1"/><Relationship Id="rId10" Type="http://schemas.openxmlformats.org/officeDocument/2006/relationships/image" Target="../media/image15.png"/><Relationship Id="rId4" Type="http://schemas.openxmlformats.org/officeDocument/2006/relationships/image" Target="../media/image11.png"/><Relationship Id="rId9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ultiplicando su Negocio'!A1"/><Relationship Id="rId2" Type="http://schemas.openxmlformats.org/officeDocument/2006/relationships/image" Target="../media/image5.png"/><Relationship Id="rId1" Type="http://schemas.openxmlformats.org/officeDocument/2006/relationships/hyperlink" Target="#'Viabilidad para Franquiciar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Presupuesto Anual Franquicia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350520</xdr:colOff>
      <xdr:row>0</xdr:row>
      <xdr:rowOff>121920</xdr:rowOff>
    </xdr:from>
    <xdr:to>
      <xdr:col>4</xdr:col>
      <xdr:colOff>568960</xdr:colOff>
      <xdr:row>9</xdr:row>
      <xdr:rowOff>43815</xdr:rowOff>
    </xdr:to>
    <xdr:pic>
      <xdr:nvPicPr>
        <xdr:cNvPr id="2" name="Imagen 1">
          <a:hlinkClick xmlns:r="http://schemas.openxmlformats.org/officeDocument/2006/relationships" r:id="rId1" tooltip="Dirección General de Franquicias"/>
          <a:extLst>
            <a:ext uri="{FF2B5EF4-FFF2-40B4-BE49-F238E27FC236}">
              <a16:creationId xmlns:a16="http://schemas.microsoft.com/office/drawing/2014/main" id="{356189D6-404A-4235-A3E6-22F3EA8ABA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363"/>
        <a:stretch/>
      </xdr:blipFill>
      <xdr:spPr>
        <a:xfrm>
          <a:off x="716280" y="121920"/>
          <a:ext cx="2969260" cy="1546860"/>
        </a:xfrm>
        <a:prstGeom prst="rect">
          <a:avLst/>
        </a:prstGeom>
      </xdr:spPr>
    </xdr:pic>
    <xdr:clientData/>
  </xdr:twoCellAnchor>
  <xdr:twoCellAnchor editAs="oneCell">
    <xdr:from>
      <xdr:col>0</xdr:col>
      <xdr:colOff>601980</xdr:colOff>
      <xdr:row>23</xdr:row>
      <xdr:rowOff>167640</xdr:rowOff>
    </xdr:from>
    <xdr:to>
      <xdr:col>3</xdr:col>
      <xdr:colOff>990755</xdr:colOff>
      <xdr:row>29</xdr:row>
      <xdr:rowOff>76200</xdr:rowOff>
    </xdr:to>
    <xdr:pic>
      <xdr:nvPicPr>
        <xdr:cNvPr id="3" name="Imagen 2">
          <a:hlinkClick xmlns:r="http://schemas.openxmlformats.org/officeDocument/2006/relationships" r:id="rId3" tooltip="Dirección Ejecutiva de Franquicias"/>
          <a:extLst>
            <a:ext uri="{FF2B5EF4-FFF2-40B4-BE49-F238E27FC236}">
              <a16:creationId xmlns:a16="http://schemas.microsoft.com/office/drawing/2014/main" id="{EEE49161-AC10-44E5-8364-6D1D1E4612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778"/>
        <a:stretch/>
      </xdr:blipFill>
      <xdr:spPr>
        <a:xfrm>
          <a:off x="365760" y="4373880"/>
          <a:ext cx="2571905" cy="990600"/>
        </a:xfrm>
        <a:prstGeom prst="rect">
          <a:avLst/>
        </a:prstGeom>
      </xdr:spPr>
    </xdr:pic>
    <xdr:clientData/>
  </xdr:twoCellAnchor>
  <xdr:twoCellAnchor editAs="oneCell">
    <xdr:from>
      <xdr:col>4</xdr:col>
      <xdr:colOff>403860</xdr:colOff>
      <xdr:row>24</xdr:row>
      <xdr:rowOff>0</xdr:rowOff>
    </xdr:from>
    <xdr:to>
      <xdr:col>8</xdr:col>
      <xdr:colOff>310515</xdr:colOff>
      <xdr:row>28</xdr:row>
      <xdr:rowOff>133350</xdr:rowOff>
    </xdr:to>
    <xdr:pic>
      <xdr:nvPicPr>
        <xdr:cNvPr id="4" name="Imagen 3">
          <a:hlinkClick xmlns:r="http://schemas.openxmlformats.org/officeDocument/2006/relationships" r:id="rId5" tooltip="Dirección Jurídica Franquicias para USA"/>
          <a:extLst>
            <a:ext uri="{FF2B5EF4-FFF2-40B4-BE49-F238E27FC236}">
              <a16:creationId xmlns:a16="http://schemas.microsoft.com/office/drawing/2014/main" id="{0702199E-59D9-48F5-8A15-8300BC8952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4" b="16543"/>
        <a:stretch/>
      </xdr:blipFill>
      <xdr:spPr>
        <a:xfrm>
          <a:off x="3528060" y="4389120"/>
          <a:ext cx="3070860" cy="861060"/>
        </a:xfrm>
        <a:prstGeom prst="rect">
          <a:avLst/>
        </a:prstGeom>
      </xdr:spPr>
    </xdr:pic>
    <xdr:clientData/>
  </xdr:twoCellAnchor>
  <xdr:twoCellAnchor editAs="oneCell">
    <xdr:from>
      <xdr:col>10</xdr:col>
      <xdr:colOff>182880</xdr:colOff>
      <xdr:row>24</xdr:row>
      <xdr:rowOff>170590</xdr:rowOff>
    </xdr:from>
    <xdr:to>
      <xdr:col>12</xdr:col>
      <xdr:colOff>422719</xdr:colOff>
      <xdr:row>29</xdr:row>
      <xdr:rowOff>7697</xdr:rowOff>
    </xdr:to>
    <xdr:pic>
      <xdr:nvPicPr>
        <xdr:cNvPr id="5" name="Imagen 4">
          <a:hlinkClick xmlns:r="http://schemas.openxmlformats.org/officeDocument/2006/relationships" r:id="rId7" tooltip="Dirección Jurídica Franquicias para Centroamérica"/>
          <a:extLst>
            <a:ext uri="{FF2B5EF4-FFF2-40B4-BE49-F238E27FC236}">
              <a16:creationId xmlns:a16="http://schemas.microsoft.com/office/drawing/2014/main" id="{EC6551CF-BD81-4745-B934-471E29467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4320" y="4559710"/>
          <a:ext cx="1822894" cy="736267"/>
        </a:xfrm>
        <a:prstGeom prst="rect">
          <a:avLst/>
        </a:prstGeom>
      </xdr:spPr>
    </xdr:pic>
    <xdr:clientData/>
  </xdr:twoCellAnchor>
  <xdr:twoCellAnchor>
    <xdr:from>
      <xdr:col>6</xdr:col>
      <xdr:colOff>106680</xdr:colOff>
      <xdr:row>1</xdr:row>
      <xdr:rowOff>160020</xdr:rowOff>
    </xdr:from>
    <xdr:to>
      <xdr:col>14</xdr:col>
      <xdr:colOff>99060</xdr:colOff>
      <xdr:row>14</xdr:row>
      <xdr:rowOff>30480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37C39157-6ED1-4EC8-8BD8-C859F0B1C0B0}"/>
            </a:ext>
          </a:extLst>
        </xdr:cNvPr>
        <xdr:cNvSpPr txBox="1"/>
      </xdr:nvSpPr>
      <xdr:spPr>
        <a:xfrm>
          <a:off x="4815840" y="342900"/>
          <a:ext cx="6393180" cy="2247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Hacemos que sus Unidades de Negocios</a:t>
          </a:r>
          <a:r>
            <a:rPr lang="es-NI" sz="3200"/>
            <a:t> </a:t>
          </a:r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sean más rentables y se multipliquen</a:t>
          </a:r>
          <a:r>
            <a:rPr lang="es-NI" sz="3200"/>
            <a:t> </a:t>
          </a:r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hasta formar una cadena de 15 puntos de ventas</a:t>
          </a:r>
          <a:r>
            <a:rPr lang="es-NI" sz="3200"/>
            <a:t> </a:t>
          </a:r>
        </a:p>
      </xdr:txBody>
    </xdr:sp>
    <xdr:clientData/>
  </xdr:twoCellAnchor>
  <xdr:twoCellAnchor>
    <xdr:from>
      <xdr:col>1</xdr:col>
      <xdr:colOff>594360</xdr:colOff>
      <xdr:row>17</xdr:row>
      <xdr:rowOff>22860</xdr:rowOff>
    </xdr:from>
    <xdr:to>
      <xdr:col>15</xdr:col>
      <xdr:colOff>502920</xdr:colOff>
      <xdr:row>19</xdr:row>
      <xdr:rowOff>83820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99585AA4-A5AF-4204-A35C-8DA1B3E0D6ED}"/>
            </a:ext>
          </a:extLst>
        </xdr:cNvPr>
        <xdr:cNvSpPr txBox="1"/>
      </xdr:nvSpPr>
      <xdr:spPr>
        <a:xfrm>
          <a:off x="960120" y="3131820"/>
          <a:ext cx="11445240" cy="4267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2400" b="0" i="0" u="none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RADIOGRAFIA DE FRANQUICIABILIDAD PARA NEGOCIOS DE SERVICIO</a:t>
          </a:r>
          <a:endParaRPr lang="es-NI" sz="2400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>
    <xdr:from>
      <xdr:col>16</xdr:col>
      <xdr:colOff>45721</xdr:colOff>
      <xdr:row>13</xdr:row>
      <xdr:rowOff>99060</xdr:rowOff>
    </xdr:from>
    <xdr:to>
      <xdr:col>16</xdr:col>
      <xdr:colOff>496295</xdr:colOff>
      <xdr:row>15</xdr:row>
      <xdr:rowOff>177605</xdr:rowOff>
    </xdr:to>
    <xdr:pic>
      <xdr:nvPicPr>
        <xdr:cNvPr id="8" name="Imagen 7">
          <a:hlinkClick xmlns:r="http://schemas.openxmlformats.org/officeDocument/2006/relationships" r:id="rId9" tooltip="Conozca cuál debe ser la dinámica de su negocio franquiciado"/>
          <a:extLst>
            <a:ext uri="{FF2B5EF4-FFF2-40B4-BE49-F238E27FC236}">
              <a16:creationId xmlns:a16="http://schemas.microsoft.com/office/drawing/2014/main" id="{C5E9B6FC-64CA-41DA-A335-844B47F95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0641" y="2476500"/>
          <a:ext cx="450574" cy="444305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</xdr:row>
      <xdr:rowOff>110784</xdr:rowOff>
    </xdr:from>
    <xdr:to>
      <xdr:col>16</xdr:col>
      <xdr:colOff>88147</xdr:colOff>
      <xdr:row>16</xdr:row>
      <xdr:rowOff>93200</xdr:rowOff>
    </xdr:to>
    <xdr:sp macro="" textlink="">
      <xdr:nvSpPr>
        <xdr:cNvPr id="9" name="CuadroTexto 8">
          <a:hlinkClick xmlns:r="http://schemas.openxmlformats.org/officeDocument/2006/relationships" r:id="rId9" tooltip="Conozca cuál debe ser la dinámica de su negocio franquiciado"/>
          <a:extLst>
            <a:ext uri="{FF2B5EF4-FFF2-40B4-BE49-F238E27FC236}">
              <a16:creationId xmlns:a16="http://schemas.microsoft.com/office/drawing/2014/main" id="{66675640-6D34-49D8-8DAC-1C7947ACA49F}"/>
            </a:ext>
          </a:extLst>
        </xdr:cNvPr>
        <xdr:cNvSpPr txBox="1"/>
      </xdr:nvSpPr>
      <xdr:spPr>
        <a:xfrm>
          <a:off x="11902440" y="2488224"/>
          <a:ext cx="880627" cy="5310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Siguiente página</a:t>
          </a:r>
        </a:p>
      </xdr:txBody>
    </xdr:sp>
    <xdr:clientData/>
  </xdr:twoCellAnchor>
  <xdr:twoCellAnchor editAs="oneCell">
    <xdr:from>
      <xdr:col>1</xdr:col>
      <xdr:colOff>525780</xdr:colOff>
      <xdr:row>9</xdr:row>
      <xdr:rowOff>53340</xdr:rowOff>
    </xdr:from>
    <xdr:to>
      <xdr:col>2</xdr:col>
      <xdr:colOff>666750</xdr:colOff>
      <xdr:row>11</xdr:row>
      <xdr:rowOff>161342</xdr:rowOff>
    </xdr:to>
    <xdr:pic>
      <xdr:nvPicPr>
        <xdr:cNvPr id="10" name="Imagen 9" descr="Vector Transparente PNG Y SVG De Trazo De Icono De Sitio Web Www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659A2D-54BA-4815-93C8-9651E80AFE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891540" y="169926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624840</xdr:colOff>
      <xdr:row>29</xdr:row>
      <xdr:rowOff>45720</xdr:rowOff>
    </xdr:from>
    <xdr:to>
      <xdr:col>2</xdr:col>
      <xdr:colOff>144780</xdr:colOff>
      <xdr:row>31</xdr:row>
      <xdr:rowOff>149912</xdr:rowOff>
    </xdr:to>
    <xdr:pic>
      <xdr:nvPicPr>
        <xdr:cNvPr id="11" name="Imagen 10" descr="Vector Transparente PNG Y SVG De Trazo De Icono De Sitio Web Www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022EA84-221F-4C4E-A830-F94CD49D2F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365760" y="534924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617220</xdr:colOff>
      <xdr:row>29</xdr:row>
      <xdr:rowOff>45720</xdr:rowOff>
    </xdr:from>
    <xdr:to>
      <xdr:col>5</xdr:col>
      <xdr:colOff>767715</xdr:colOff>
      <xdr:row>31</xdr:row>
      <xdr:rowOff>149912</xdr:rowOff>
    </xdr:to>
    <xdr:pic>
      <xdr:nvPicPr>
        <xdr:cNvPr id="12" name="Imagen 11" descr="Vector Transparente PNG Y SVG De Trazo De Icono De Sitio Web Www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78FEF94-132D-4EDD-BA42-7993846321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3741420" y="534924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617220</xdr:colOff>
      <xdr:row>29</xdr:row>
      <xdr:rowOff>45720</xdr:rowOff>
    </xdr:from>
    <xdr:to>
      <xdr:col>10</xdr:col>
      <xdr:colOff>767715</xdr:colOff>
      <xdr:row>31</xdr:row>
      <xdr:rowOff>149912</xdr:rowOff>
    </xdr:to>
    <xdr:pic>
      <xdr:nvPicPr>
        <xdr:cNvPr id="13" name="Imagen 12" descr="Vector Transparente PNG Y SVG De Trazo De Icono De Sitio Web Www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9D63A1F-AAD5-4B2E-ADF4-1826D21B05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7536180" y="534924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480060</xdr:colOff>
      <xdr:row>19</xdr:row>
      <xdr:rowOff>0</xdr:rowOff>
    </xdr:from>
    <xdr:to>
      <xdr:col>17</xdr:col>
      <xdr:colOff>243840</xdr:colOff>
      <xdr:row>22</xdr:row>
      <xdr:rowOff>152400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6E625626-6A84-47D0-974C-1CAF9F8DA3A5}"/>
            </a:ext>
          </a:extLst>
        </xdr:cNvPr>
        <xdr:cNvSpPr txBox="1"/>
      </xdr:nvSpPr>
      <xdr:spPr>
        <a:xfrm>
          <a:off x="365760" y="3474720"/>
          <a:ext cx="13365480" cy="701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800" b="1" i="0" u="none" strike="noStrike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Cada hoja es un ejemplo del resultado de un negocio de servicio </a:t>
          </a:r>
          <a:r>
            <a:rPr lang="es-NI" sz="1800" b="1" i="0" u="none" strike="noStrike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franquiciable. Sustituye por favor cada espacio en amarillo con los datos reales de tu negocio para que apliques correctamente tu Radiografía de Franquiciabilidad. Tiempo estimado: 20 minutos.</a:t>
          </a:r>
          <a:endParaRPr lang="es-NI" sz="1800" b="1">
            <a:solidFill>
              <a:srgbClr val="7030A0"/>
            </a:solidFill>
          </a:endParaRPr>
        </a:p>
      </xdr:txBody>
    </xdr:sp>
    <xdr:clientData/>
  </xdr:twoCellAnchor>
  <xdr:twoCellAnchor>
    <xdr:from>
      <xdr:col>1</xdr:col>
      <xdr:colOff>182880</xdr:colOff>
      <xdr:row>11</xdr:row>
      <xdr:rowOff>129540</xdr:rowOff>
    </xdr:from>
    <xdr:to>
      <xdr:col>4</xdr:col>
      <xdr:colOff>662940</xdr:colOff>
      <xdr:row>14</xdr:row>
      <xdr:rowOff>60960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31F5B3C2-CD5D-4B92-BE43-ECBE753F763C}"/>
            </a:ext>
          </a:extLst>
        </xdr:cNvPr>
        <xdr:cNvSpPr txBox="1"/>
      </xdr:nvSpPr>
      <xdr:spPr>
        <a:xfrm>
          <a:off x="548640" y="2141220"/>
          <a:ext cx="323850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México y Florida, USA: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Agencia Coach Franquiciantes y Franquiciados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13</xdr:col>
      <xdr:colOff>617220</xdr:colOff>
      <xdr:row>29</xdr:row>
      <xdr:rowOff>38100</xdr:rowOff>
    </xdr:from>
    <xdr:to>
      <xdr:col>14</xdr:col>
      <xdr:colOff>767715</xdr:colOff>
      <xdr:row>31</xdr:row>
      <xdr:rowOff>136577</xdr:rowOff>
    </xdr:to>
    <xdr:pic>
      <xdr:nvPicPr>
        <xdr:cNvPr id="17" name="Imagen 16" descr="Vector Transparente PNG Y SVG De Trazo De Icono De Sitio Web Www">
          <a:hlinkClick xmlns:r="http://schemas.openxmlformats.org/officeDocument/2006/relationships" r:id="rId12" tooltip="https://lexincorp.com/"/>
          <a:extLst>
            <a:ext uri="{FF2B5EF4-FFF2-40B4-BE49-F238E27FC236}">
              <a16:creationId xmlns:a16="http://schemas.microsoft.com/office/drawing/2014/main" id="{140439AD-BDE1-4326-93CC-71284CC2852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10934700" y="534162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701040</xdr:colOff>
      <xdr:row>25</xdr:row>
      <xdr:rowOff>45720</xdr:rowOff>
    </xdr:from>
    <xdr:to>
      <xdr:col>16</xdr:col>
      <xdr:colOff>578147</xdr:colOff>
      <xdr:row>28</xdr:row>
      <xdr:rowOff>72956</xdr:rowOff>
    </xdr:to>
    <xdr:pic>
      <xdr:nvPicPr>
        <xdr:cNvPr id="18" name="Imagen 17">
          <a:hlinkClick xmlns:r="http://schemas.openxmlformats.org/officeDocument/2006/relationships" r:id="rId12" tooltip="Crea Contratos de Franquicias"/>
          <a:extLst>
            <a:ext uri="{FF2B5EF4-FFF2-40B4-BE49-F238E27FC236}">
              <a16:creationId xmlns:a16="http://schemas.microsoft.com/office/drawing/2014/main" id="{1C2A722B-A73B-4C7E-B84F-60B0A3E4D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8520" y="4617720"/>
          <a:ext cx="2243117" cy="568256"/>
        </a:xfrm>
        <a:prstGeom prst="rect">
          <a:avLst/>
        </a:prstGeom>
      </xdr:spPr>
    </xdr:pic>
    <xdr:clientData/>
  </xdr:twoCellAnchor>
  <xdr:twoCellAnchor>
    <xdr:from>
      <xdr:col>0</xdr:col>
      <xdr:colOff>320040</xdr:colOff>
      <xdr:row>31</xdr:row>
      <xdr:rowOff>167640</xdr:rowOff>
    </xdr:from>
    <xdr:to>
      <xdr:col>4</xdr:col>
      <xdr:colOff>121920</xdr:colOff>
      <xdr:row>34</xdr:row>
      <xdr:rowOff>99060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538D7847-394B-4EC8-ACE7-4350A5D1B0C7}"/>
            </a:ext>
          </a:extLst>
        </xdr:cNvPr>
        <xdr:cNvSpPr txBox="1"/>
      </xdr:nvSpPr>
      <xdr:spPr>
        <a:xfrm>
          <a:off x="320040" y="5836920"/>
          <a:ext cx="292608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Latinoamérica: Firma experta en Negocios. 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Crea Franquiciantes y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>
    <xdr:from>
      <xdr:col>4</xdr:col>
      <xdr:colOff>335280</xdr:colOff>
      <xdr:row>31</xdr:row>
      <xdr:rowOff>167640</xdr:rowOff>
    </xdr:from>
    <xdr:to>
      <xdr:col>8</xdr:col>
      <xdr:colOff>449580</xdr:colOff>
      <xdr:row>34</xdr:row>
      <xdr:rowOff>99060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E93852CE-B341-4D78-A5B8-AEA040124EAC}"/>
            </a:ext>
          </a:extLst>
        </xdr:cNvPr>
        <xdr:cNvSpPr txBox="1"/>
      </xdr:nvSpPr>
      <xdr:spPr>
        <a:xfrm>
          <a:off x="3459480" y="5836920"/>
          <a:ext cx="328422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Estados Unidos, California, Orange: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Firma que dinamiza Inversiones de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30480</xdr:colOff>
      <xdr:row>31</xdr:row>
      <xdr:rowOff>167640</xdr:rowOff>
    </xdr:from>
    <xdr:to>
      <xdr:col>13</xdr:col>
      <xdr:colOff>289560</xdr:colOff>
      <xdr:row>34</xdr:row>
      <xdr:rowOff>99060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BF155FC4-BD1B-49C2-91CC-F80D00B17E9D}"/>
            </a:ext>
          </a:extLst>
        </xdr:cNvPr>
        <xdr:cNvSpPr txBox="1"/>
      </xdr:nvSpPr>
      <xdr:spPr>
        <a:xfrm>
          <a:off x="6949440" y="5836920"/>
          <a:ext cx="365760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Costa Rica, Centroamérica y México: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Coaching Jurídico de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>
    <xdr:from>
      <xdr:col>13</xdr:col>
      <xdr:colOff>205740</xdr:colOff>
      <xdr:row>31</xdr:row>
      <xdr:rowOff>167640</xdr:rowOff>
    </xdr:from>
    <xdr:to>
      <xdr:col>17</xdr:col>
      <xdr:colOff>320040</xdr:colOff>
      <xdr:row>34</xdr:row>
      <xdr:rowOff>99060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E1C5A1B2-3A0C-47B5-A9D8-2909D378DDE7}"/>
            </a:ext>
          </a:extLst>
        </xdr:cNvPr>
        <xdr:cNvSpPr txBox="1"/>
      </xdr:nvSpPr>
      <xdr:spPr>
        <a:xfrm>
          <a:off x="10523220" y="5836920"/>
          <a:ext cx="328422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Centroamérica y México: Contratos Franquicias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Norma relaciones contractuales de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13</xdr:col>
      <xdr:colOff>358140</xdr:colOff>
      <xdr:row>0</xdr:row>
      <xdr:rowOff>38100</xdr:rowOff>
    </xdr:from>
    <xdr:to>
      <xdr:col>16</xdr:col>
      <xdr:colOff>472440</xdr:colOff>
      <xdr:row>13</xdr:row>
      <xdr:rowOff>152400</xdr:rowOff>
    </xdr:to>
    <xdr:pic>
      <xdr:nvPicPr>
        <xdr:cNvPr id="23" name="Imagen 22" descr="Íconos de servicio al cliente en SVG, PNG, AI para descargar">
          <a:extLst>
            <a:ext uri="{FF2B5EF4-FFF2-40B4-BE49-F238E27FC236}">
              <a16:creationId xmlns:a16="http://schemas.microsoft.com/office/drawing/2014/main" id="{6A32DF49-514D-4B35-B16C-68C34059B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5620" y="38100"/>
          <a:ext cx="2491740" cy="2491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678181</xdr:colOff>
      <xdr:row>2</xdr:row>
      <xdr:rowOff>259080</xdr:rowOff>
    </xdr:from>
    <xdr:to>
      <xdr:col>6</xdr:col>
      <xdr:colOff>710596</xdr:colOff>
      <xdr:row>11</xdr:row>
      <xdr:rowOff>245520</xdr:rowOff>
    </xdr:to>
    <xdr:pic>
      <xdr:nvPicPr>
        <xdr:cNvPr id="6" name="Imagen 5" descr="Icono de pago de factura de recibo de transacción en papel | Vector Premium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8FCDFE"/>
            </a:clrFrom>
            <a:clrTo>
              <a:srgbClr val="8FCD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6441" y="769620"/>
          <a:ext cx="2028855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228600</xdr:colOff>
      <xdr:row>23</xdr:row>
      <xdr:rowOff>68580</xdr:rowOff>
    </xdr:from>
    <xdr:to>
      <xdr:col>5</xdr:col>
      <xdr:colOff>1318260</xdr:colOff>
      <xdr:row>31</xdr:row>
      <xdr:rowOff>106680</xdr:rowOff>
    </xdr:to>
    <xdr:pic>
      <xdr:nvPicPr>
        <xdr:cNvPr id="4" name="Imagen 3" descr="Íconos de hora en SVG, PNG, AI para descargar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5029200"/>
          <a:ext cx="1531620" cy="1531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632461</xdr:colOff>
      <xdr:row>0</xdr:row>
      <xdr:rowOff>175260</xdr:rowOff>
    </xdr:from>
    <xdr:to>
      <xdr:col>14</xdr:col>
      <xdr:colOff>290555</xdr:colOff>
      <xdr:row>2</xdr:row>
      <xdr:rowOff>121467</xdr:rowOff>
    </xdr:to>
    <xdr:pic>
      <xdr:nvPicPr>
        <xdr:cNvPr id="9" name="Imagen 8">
          <a:hlinkClick xmlns:r="http://schemas.openxmlformats.org/officeDocument/2006/relationships" r:id="rId3" tooltip="Conozca un posible presupuesto si franquicia su negocio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36981" y="175260"/>
          <a:ext cx="450574" cy="388167"/>
        </a:xfrm>
        <a:prstGeom prst="rect">
          <a:avLst/>
        </a:prstGeom>
      </xdr:spPr>
    </xdr:pic>
    <xdr:clientData/>
  </xdr:twoCellAnchor>
  <xdr:twoCellAnchor>
    <xdr:from>
      <xdr:col>12</xdr:col>
      <xdr:colOff>586740</xdr:colOff>
      <xdr:row>0</xdr:row>
      <xdr:rowOff>185503</xdr:rowOff>
    </xdr:from>
    <xdr:to>
      <xdr:col>13</xdr:col>
      <xdr:colOff>674887</xdr:colOff>
      <xdr:row>2</xdr:row>
      <xdr:rowOff>167640</xdr:rowOff>
    </xdr:to>
    <xdr:sp macro="" textlink="">
      <xdr:nvSpPr>
        <xdr:cNvPr id="10" name="CuadroTexto 9">
          <a:hlinkClick xmlns:r="http://schemas.openxmlformats.org/officeDocument/2006/relationships" r:id="rId3" tooltip="Conozca un posible presupuesto si franquicia su negocio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3098780" y="185503"/>
          <a:ext cx="880627" cy="4240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Página Sigueinte</a:t>
          </a:r>
        </a:p>
      </xdr:txBody>
    </xdr:sp>
    <xdr:clientData/>
  </xdr:twoCellAnchor>
  <xdr:twoCellAnchor>
    <xdr:from>
      <xdr:col>13</xdr:col>
      <xdr:colOff>632461</xdr:colOff>
      <xdr:row>2</xdr:row>
      <xdr:rowOff>129540</xdr:rowOff>
    </xdr:from>
    <xdr:to>
      <xdr:col>14</xdr:col>
      <xdr:colOff>290555</xdr:colOff>
      <xdr:row>4</xdr:row>
      <xdr:rowOff>40445</xdr:rowOff>
    </xdr:to>
    <xdr:pic>
      <xdr:nvPicPr>
        <xdr:cNvPr id="12" name="Imagen 11">
          <a:hlinkClick xmlns:r="http://schemas.openxmlformats.org/officeDocument/2006/relationships" r:id="rId5" tooltip="Regrese al Inicio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3936981" y="571500"/>
          <a:ext cx="450574" cy="444305"/>
        </a:xfrm>
        <a:prstGeom prst="rect">
          <a:avLst/>
        </a:prstGeom>
      </xdr:spPr>
    </xdr:pic>
    <xdr:clientData/>
  </xdr:twoCellAnchor>
  <xdr:twoCellAnchor>
    <xdr:from>
      <xdr:col>12</xdr:col>
      <xdr:colOff>586740</xdr:colOff>
      <xdr:row>2</xdr:row>
      <xdr:rowOff>141264</xdr:rowOff>
    </xdr:from>
    <xdr:to>
      <xdr:col>13</xdr:col>
      <xdr:colOff>674887</xdr:colOff>
      <xdr:row>4</xdr:row>
      <xdr:rowOff>76200</xdr:rowOff>
    </xdr:to>
    <xdr:sp macro="" textlink="">
      <xdr:nvSpPr>
        <xdr:cNvPr id="13" name="CuadroTexto 12">
          <a:hlinkClick xmlns:r="http://schemas.openxmlformats.org/officeDocument/2006/relationships" r:id="rId5" tooltip="Regrese al Inicio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3098780" y="583224"/>
          <a:ext cx="880627" cy="468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Anterior</a:t>
          </a:r>
        </a:p>
      </xdr:txBody>
    </xdr:sp>
    <xdr:clientData/>
  </xdr:twoCellAnchor>
  <xdr:twoCellAnchor>
    <xdr:from>
      <xdr:col>4</xdr:col>
      <xdr:colOff>312420</xdr:colOff>
      <xdr:row>3</xdr:row>
      <xdr:rowOff>236220</xdr:rowOff>
    </xdr:from>
    <xdr:to>
      <xdr:col>5</xdr:col>
      <xdr:colOff>1135380</xdr:colOff>
      <xdr:row>10</xdr:row>
      <xdr:rowOff>76200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998720" y="1013460"/>
          <a:ext cx="1264920" cy="134874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es el resultado de dividir el valor total de las ventas entre el número de pedidos.</a:t>
          </a:r>
          <a:endParaRPr lang="es-NI" sz="1100"/>
        </a:p>
      </xdr:txBody>
    </xdr:sp>
    <xdr:clientData/>
  </xdr:twoCellAnchor>
  <xdr:twoCellAnchor>
    <xdr:from>
      <xdr:col>0</xdr:col>
      <xdr:colOff>426720</xdr:colOff>
      <xdr:row>6</xdr:row>
      <xdr:rowOff>15240</xdr:rowOff>
    </xdr:from>
    <xdr:to>
      <xdr:col>2</xdr:col>
      <xdr:colOff>723900</xdr:colOff>
      <xdr:row>10</xdr:row>
      <xdr:rowOff>68580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426720" y="1508760"/>
          <a:ext cx="2286000" cy="84582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se</a:t>
          </a:r>
          <a:r>
            <a:rPr lang="es-N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mide la cantidad de pedidos y pagado en 1 factura, por ende, debe ser mayor que el ticket promedio por persona.</a:t>
          </a:r>
          <a:endParaRPr lang="es-NI" sz="1100"/>
        </a:p>
      </xdr:txBody>
    </xdr:sp>
    <xdr:clientData/>
  </xdr:twoCellAnchor>
  <xdr:twoCellAnchor>
    <xdr:from>
      <xdr:col>11</xdr:col>
      <xdr:colOff>121920</xdr:colOff>
      <xdr:row>10</xdr:row>
      <xdr:rowOff>114300</xdr:rowOff>
    </xdr:from>
    <xdr:to>
      <xdr:col>13</xdr:col>
      <xdr:colOff>685800</xdr:colOff>
      <xdr:row>14</xdr:row>
      <xdr:rowOff>30480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841480" y="2186940"/>
          <a:ext cx="2148840" cy="81534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 por Persona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es el resultado de identificar cuánto puede un</a:t>
          </a:r>
          <a:r>
            <a:rPr lang="es-N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cliente comprar fijo de tu negocio, al visitarlo.</a:t>
          </a:r>
          <a:endParaRPr lang="es-NI" sz="1100"/>
        </a:p>
      </xdr:txBody>
    </xdr:sp>
    <xdr:clientData/>
  </xdr:twoCellAnchor>
  <xdr:twoCellAnchor editAs="oneCell">
    <xdr:from>
      <xdr:col>5</xdr:col>
      <xdr:colOff>7620</xdr:colOff>
      <xdr:row>11</xdr:row>
      <xdr:rowOff>160020</xdr:rowOff>
    </xdr:from>
    <xdr:to>
      <xdr:col>6</xdr:col>
      <xdr:colOff>99180</xdr:colOff>
      <xdr:row>21</xdr:row>
      <xdr:rowOff>68700</xdr:rowOff>
    </xdr:to>
    <xdr:pic>
      <xdr:nvPicPr>
        <xdr:cNvPr id="23" name="Imagen 22" descr="Linea de ensamblaje - Iconos gratis de industria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880" y="2628900"/>
          <a:ext cx="2088000" cy="20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594360</xdr:colOff>
      <xdr:row>22</xdr:row>
      <xdr:rowOff>22860</xdr:rowOff>
    </xdr:from>
    <xdr:to>
      <xdr:col>5</xdr:col>
      <xdr:colOff>1935480</xdr:colOff>
      <xdr:row>29</xdr:row>
      <xdr:rowOff>53340</xdr:rowOff>
    </xdr:to>
    <xdr:pic>
      <xdr:nvPicPr>
        <xdr:cNvPr id="24" name="Imagen 23" descr="Vector Transparente PNG Y SVG De Camisa En El Colgador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4800600"/>
          <a:ext cx="1341120" cy="1341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1653540</xdr:colOff>
      <xdr:row>22</xdr:row>
      <xdr:rowOff>0</xdr:rowOff>
    </xdr:from>
    <xdr:to>
      <xdr:col>6</xdr:col>
      <xdr:colOff>434340</xdr:colOff>
      <xdr:row>26</xdr:row>
      <xdr:rowOff>45720</xdr:rowOff>
    </xdr:to>
    <xdr:pic>
      <xdr:nvPicPr>
        <xdr:cNvPr id="25" name="Imagen 24" descr="👞 Zapato De Hombre Emoji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4777740"/>
          <a:ext cx="777240" cy="777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1173534</xdr:colOff>
      <xdr:row>23</xdr:row>
      <xdr:rowOff>220980</xdr:rowOff>
    </xdr:from>
    <xdr:to>
      <xdr:col>6</xdr:col>
      <xdr:colOff>634962</xdr:colOff>
      <xdr:row>32</xdr:row>
      <xdr:rowOff>45720</xdr:rowOff>
    </xdr:to>
    <xdr:pic>
      <xdr:nvPicPr>
        <xdr:cNvPr id="22" name="Imagen 21" descr="Thumb Image - Productos De Mercado Png, Transparent Png , Transparent Png  Image - PNGitem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1794" y="5265420"/>
          <a:ext cx="1457868" cy="1539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2667000</xdr:colOff>
      <xdr:row>15</xdr:row>
      <xdr:rowOff>91440</xdr:rowOff>
    </xdr:from>
    <xdr:to>
      <xdr:col>5</xdr:col>
      <xdr:colOff>3063240</xdr:colOff>
      <xdr:row>15</xdr:row>
      <xdr:rowOff>91440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6446520" y="32385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2674620</xdr:colOff>
      <xdr:row>16</xdr:row>
      <xdr:rowOff>99060</xdr:rowOff>
    </xdr:from>
    <xdr:to>
      <xdr:col>5</xdr:col>
      <xdr:colOff>3070860</xdr:colOff>
      <xdr:row>16</xdr:row>
      <xdr:rowOff>99060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6454140" y="34290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2887980</xdr:colOff>
      <xdr:row>17</xdr:row>
      <xdr:rowOff>114300</xdr:rowOff>
    </xdr:from>
    <xdr:to>
      <xdr:col>6</xdr:col>
      <xdr:colOff>601980</xdr:colOff>
      <xdr:row>19</xdr:row>
      <xdr:rowOff>76200</xdr:rowOff>
    </xdr:to>
    <xdr:cxnSp macro="">
      <xdr:nvCxnSpPr>
        <xdr:cNvPr id="12" name="Conector angula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6667500" y="3627120"/>
          <a:ext cx="929640" cy="327660"/>
        </a:xfrm>
        <a:prstGeom prst="bentConnector3">
          <a:avLst>
            <a:gd name="adj1" fmla="val 100000"/>
          </a:avLst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2606040</xdr:colOff>
      <xdr:row>7</xdr:row>
      <xdr:rowOff>129540</xdr:rowOff>
    </xdr:from>
    <xdr:to>
      <xdr:col>5</xdr:col>
      <xdr:colOff>3002280</xdr:colOff>
      <xdr:row>7</xdr:row>
      <xdr:rowOff>129540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6385560" y="16002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937261</xdr:colOff>
      <xdr:row>30</xdr:row>
      <xdr:rowOff>76200</xdr:rowOff>
    </xdr:from>
    <xdr:to>
      <xdr:col>5</xdr:col>
      <xdr:colOff>1387835</xdr:colOff>
      <xdr:row>32</xdr:row>
      <xdr:rowOff>154745</xdr:rowOff>
    </xdr:to>
    <xdr:pic>
      <xdr:nvPicPr>
        <xdr:cNvPr id="7" name="Imagen 6">
          <a:hlinkClick xmlns:r="http://schemas.openxmlformats.org/officeDocument/2006/relationships" r:id="rId1" tooltip="Conozca si su negocio puede ser franquiciado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8661" y="6225540"/>
          <a:ext cx="450574" cy="444305"/>
        </a:xfrm>
        <a:prstGeom prst="rect">
          <a:avLst/>
        </a:prstGeom>
      </xdr:spPr>
    </xdr:pic>
    <xdr:clientData/>
  </xdr:twoCellAnchor>
  <xdr:twoCellAnchor>
    <xdr:from>
      <xdr:col>5</xdr:col>
      <xdr:colOff>99060</xdr:colOff>
      <xdr:row>30</xdr:row>
      <xdr:rowOff>87924</xdr:rowOff>
    </xdr:from>
    <xdr:to>
      <xdr:col>5</xdr:col>
      <xdr:colOff>979687</xdr:colOff>
      <xdr:row>33</xdr:row>
      <xdr:rowOff>0</xdr:rowOff>
    </xdr:to>
    <xdr:sp macro="" textlink="">
      <xdr:nvSpPr>
        <xdr:cNvPr id="10" name="CuadroTexto 9">
          <a:hlinkClick xmlns:r="http://schemas.openxmlformats.org/officeDocument/2006/relationships" r:id="rId1" tooltip="Conozca si su negocio puede ser franquiciado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3680460" y="6237264"/>
          <a:ext cx="880627" cy="460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Siguiente</a:t>
          </a:r>
        </a:p>
      </xdr:txBody>
    </xdr:sp>
    <xdr:clientData/>
  </xdr:twoCellAnchor>
  <xdr:twoCellAnchor>
    <xdr:from>
      <xdr:col>5</xdr:col>
      <xdr:colOff>922021</xdr:colOff>
      <xdr:row>27</xdr:row>
      <xdr:rowOff>99060</xdr:rowOff>
    </xdr:from>
    <xdr:to>
      <xdr:col>5</xdr:col>
      <xdr:colOff>1372595</xdr:colOff>
      <xdr:row>29</xdr:row>
      <xdr:rowOff>177605</xdr:rowOff>
    </xdr:to>
    <xdr:pic>
      <xdr:nvPicPr>
        <xdr:cNvPr id="13" name="Imagen 12">
          <a:hlinkClick xmlns:r="http://schemas.openxmlformats.org/officeDocument/2006/relationships" r:id="rId3" tooltip="Retorne a la Dinámica de su Negocio"/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503421" y="5699760"/>
          <a:ext cx="450574" cy="444305"/>
        </a:xfrm>
        <a:prstGeom prst="rect">
          <a:avLst/>
        </a:prstGeom>
      </xdr:spPr>
    </xdr:pic>
    <xdr:clientData/>
  </xdr:twoCellAnchor>
  <xdr:twoCellAnchor>
    <xdr:from>
      <xdr:col>5</xdr:col>
      <xdr:colOff>83820</xdr:colOff>
      <xdr:row>27</xdr:row>
      <xdr:rowOff>110784</xdr:rowOff>
    </xdr:from>
    <xdr:to>
      <xdr:col>5</xdr:col>
      <xdr:colOff>964447</xdr:colOff>
      <xdr:row>30</xdr:row>
      <xdr:rowOff>22860</xdr:rowOff>
    </xdr:to>
    <xdr:sp macro="" textlink="">
      <xdr:nvSpPr>
        <xdr:cNvPr id="15" name="CuadroTexto 14">
          <a:hlinkClick xmlns:r="http://schemas.openxmlformats.org/officeDocument/2006/relationships" r:id="rId3" tooltip="Retorne a la Dinámica de su Negocio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3665220" y="5711484"/>
          <a:ext cx="880627" cy="460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Anterior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838201</xdr:colOff>
      <xdr:row>29</xdr:row>
      <xdr:rowOff>0</xdr:rowOff>
    </xdr:from>
    <xdr:to>
      <xdr:col>15</xdr:col>
      <xdr:colOff>343895</xdr:colOff>
      <xdr:row>31</xdr:row>
      <xdr:rowOff>78545</xdr:rowOff>
    </xdr:to>
    <xdr:pic>
      <xdr:nvPicPr>
        <xdr:cNvPr id="4" name="Imagen 3">
          <a:hlinkClick xmlns:r="http://schemas.openxmlformats.org/officeDocument/2006/relationships" r:id="rId1" tooltip="Analice de nuevo su posible Presupuesto Anual como franquicia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1254741" y="5608320"/>
          <a:ext cx="450574" cy="444305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29</xdr:row>
      <xdr:rowOff>11724</xdr:rowOff>
    </xdr:from>
    <xdr:to>
      <xdr:col>14</xdr:col>
      <xdr:colOff>880627</xdr:colOff>
      <xdr:row>31</xdr:row>
      <xdr:rowOff>99060</xdr:rowOff>
    </xdr:to>
    <xdr:sp macro="" textlink="">
      <xdr:nvSpPr>
        <xdr:cNvPr id="5" name="CuadroTexto 4">
          <a:hlinkClick xmlns:r="http://schemas.openxmlformats.org/officeDocument/2006/relationships" r:id="rId1" tooltip="Analice de nuevo su posible Presupuesto Anual como franquicia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0416540" y="5620044"/>
          <a:ext cx="880627" cy="4530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Anterior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%20de%20Investigaci&#243;n/Documentos%20aun%20no%20archivados/Herramientas%20Administrativas%20de%20Contabilidad/SEC%20Memor&#237;a%20para%20C&#225;lcul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 de Información"/>
      <sheetName val="Hoja2"/>
      <sheetName val="Hoja3"/>
    </sheetNames>
    <sheetDataSet>
      <sheetData sheetId="0">
        <row r="7">
          <cell r="B7" t="str">
            <v>A.1</v>
          </cell>
        </row>
        <row r="8">
          <cell r="B8" t="str">
            <v>A.2</v>
          </cell>
        </row>
        <row r="9">
          <cell r="B9" t="str">
            <v>A.3</v>
          </cell>
        </row>
        <row r="10">
          <cell r="B10" t="str">
            <v>A.4</v>
          </cell>
        </row>
        <row r="11">
          <cell r="B11" t="str">
            <v>A.5</v>
          </cell>
        </row>
        <row r="12">
          <cell r="B12" t="str">
            <v>A.6</v>
          </cell>
        </row>
        <row r="13">
          <cell r="B13" t="str">
            <v>B.1</v>
          </cell>
        </row>
        <row r="14">
          <cell r="B14" t="str">
            <v>B.2</v>
          </cell>
        </row>
        <row r="15">
          <cell r="B15" t="str">
            <v>B.3</v>
          </cell>
        </row>
        <row r="16">
          <cell r="B16" t="str">
            <v>B.4</v>
          </cell>
        </row>
        <row r="17">
          <cell r="B17" t="str">
            <v>C</v>
          </cell>
        </row>
        <row r="18">
          <cell r="B18" t="str">
            <v>D.1</v>
          </cell>
        </row>
        <row r="19">
          <cell r="B19" t="str">
            <v>D.2</v>
          </cell>
        </row>
        <row r="20">
          <cell r="B20" t="str">
            <v>D.3</v>
          </cell>
        </row>
        <row r="21">
          <cell r="B21" t="str">
            <v>D.4</v>
          </cell>
        </row>
        <row r="22">
          <cell r="B22" t="str">
            <v>D.5</v>
          </cell>
        </row>
        <row r="23">
          <cell r="B23" t="str">
            <v>D.6</v>
          </cell>
        </row>
        <row r="24">
          <cell r="B24" t="str">
            <v>E.1</v>
          </cell>
        </row>
        <row r="25">
          <cell r="B25" t="str">
            <v>E.2</v>
          </cell>
        </row>
        <row r="26">
          <cell r="B26" t="str">
            <v>E.3</v>
          </cell>
        </row>
        <row r="27">
          <cell r="B27" t="str">
            <v>E.4</v>
          </cell>
        </row>
        <row r="28">
          <cell r="B28" t="str">
            <v>F</v>
          </cell>
        </row>
        <row r="29">
          <cell r="B29" t="str">
            <v>G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inpartnersgroup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F7764-4C58-4F4C-8E0E-567C85E9A067}">
  <dimension ref="A1:R31"/>
  <sheetViews>
    <sheetView showGridLines="0" showRowColHeaders="0" tabSelected="1" workbookViewId="0"/>
  </sheetViews>
  <sheetFormatPr baseColWidth="10" defaultRowHeight="14.4" x14ac:dyDescent="0.3"/>
  <cols>
    <col min="1" max="1" width="5.33203125" customWidth="1"/>
    <col min="4" max="4" width="17.109375" customWidth="1"/>
    <col min="5" max="5" width="11.5546875" customWidth="1"/>
    <col min="9" max="9" width="9.109375" customWidth="1"/>
    <col min="13" max="13" width="14.88671875" customWidth="1"/>
  </cols>
  <sheetData>
    <row r="1" spans="1:18" ht="14.4" customHeight="1" x14ac:dyDescent="0.3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</row>
    <row r="2" spans="1:18" ht="14.4" customHeight="1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</row>
    <row r="3" spans="1:18" ht="14.4" customHeight="1" x14ac:dyDescent="0.3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</row>
    <row r="11" spans="1:18" x14ac:dyDescent="0.3">
      <c r="D11" t="s">
        <v>101</v>
      </c>
    </row>
    <row r="31" spans="3:16" x14ac:dyDescent="0.3">
      <c r="C31" t="s">
        <v>101</v>
      </c>
      <c r="G31" t="s">
        <v>101</v>
      </c>
      <c r="L31" t="s">
        <v>101</v>
      </c>
      <c r="P31" t="s">
        <v>101</v>
      </c>
    </row>
  </sheetData>
  <sheetProtection algorithmName="SHA-512" hashValue="lXjh285LBZPVpN3UUhI2TK1z0Cyl+GYQcT3kUvwlS2ZknhwvJsFFRfVdiGxJpWoghRZYWyuShRWBIZKi/Fa8ew==" saltValue="+rIe7vnNXQtELQhHDUuKNA==" spinCount="100000" sheet="1" objects="1" scenarios="1" selectLockedCells="1" selectUnlockedCells="1"/>
  <hyperlinks>
    <hyperlink ref="A34" r:id="rId1" display="https://www.winpartnersgroup.com/ " xr:uid="{C3DC2AE2-82F9-45FB-B53C-BCE7AEA64ED4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2"/>
  <sheetViews>
    <sheetView showGridLines="0" showRowColHeaders="0" zoomScaleNormal="100" workbookViewId="0">
      <selection activeCell="D7" sqref="D7"/>
    </sheetView>
  </sheetViews>
  <sheetFormatPr baseColWidth="10" defaultRowHeight="14.4" x14ac:dyDescent="0.3"/>
  <cols>
    <col min="1" max="1" width="17.44140625" customWidth="1"/>
    <col min="2" max="2" width="11.5546875" customWidth="1"/>
    <col min="3" max="3" width="27.21875" customWidth="1"/>
    <col min="4" max="4" width="12.109375" bestFit="1" customWidth="1"/>
    <col min="5" max="5" width="6.44140625" customWidth="1"/>
    <col min="6" max="6" width="29.109375" customWidth="1"/>
    <col min="11" max="11" width="20.77734375" customWidth="1"/>
  </cols>
  <sheetData>
    <row r="1" spans="2:13" ht="25.8" x14ac:dyDescent="0.5">
      <c r="B1" s="22" t="s">
        <v>144</v>
      </c>
    </row>
    <row r="2" spans="2:13" ht="9" customHeight="1" x14ac:dyDescent="0.3"/>
    <row r="3" spans="2:13" ht="21" x14ac:dyDescent="0.4">
      <c r="B3" s="106">
        <v>1</v>
      </c>
      <c r="C3" s="20" t="s">
        <v>25</v>
      </c>
      <c r="H3" s="106">
        <v>4</v>
      </c>
      <c r="I3" s="20" t="s">
        <v>68</v>
      </c>
    </row>
    <row r="4" spans="2:13" ht="21" x14ac:dyDescent="0.4">
      <c r="B4" s="19" t="s">
        <v>108</v>
      </c>
      <c r="D4" s="17"/>
      <c r="E4" s="17"/>
      <c r="I4" s="19" t="s">
        <v>121</v>
      </c>
    </row>
    <row r="5" spans="2:13" x14ac:dyDescent="0.3">
      <c r="B5" s="19" t="s">
        <v>104</v>
      </c>
      <c r="E5" s="18"/>
      <c r="I5" s="19" t="s">
        <v>122</v>
      </c>
    </row>
    <row r="6" spans="2:13" x14ac:dyDescent="0.3">
      <c r="D6" s="79" t="s">
        <v>109</v>
      </c>
      <c r="J6" s="4" t="s">
        <v>116</v>
      </c>
      <c r="L6" s="46" t="s">
        <v>118</v>
      </c>
    </row>
    <row r="7" spans="2:13" x14ac:dyDescent="0.3">
      <c r="C7" s="6" t="s">
        <v>106</v>
      </c>
      <c r="D7" s="52">
        <v>0</v>
      </c>
      <c r="E7" s="18"/>
      <c r="J7" s="6" t="s">
        <v>120</v>
      </c>
      <c r="K7" s="52">
        <v>800</v>
      </c>
      <c r="L7" s="49">
        <v>2</v>
      </c>
      <c r="M7" s="45">
        <f>L7/$L$10</f>
        <v>0.2</v>
      </c>
    </row>
    <row r="8" spans="2:13" x14ac:dyDescent="0.3">
      <c r="C8" s="6" t="s">
        <v>110</v>
      </c>
      <c r="D8" s="52">
        <v>500</v>
      </c>
      <c r="J8" s="83" t="s">
        <v>117</v>
      </c>
      <c r="K8" s="85">
        <v>500</v>
      </c>
      <c r="L8" s="86">
        <v>3</v>
      </c>
      <c r="M8" s="45">
        <f>L8/$L$10</f>
        <v>0.3</v>
      </c>
    </row>
    <row r="9" spans="2:13" x14ac:dyDescent="0.3">
      <c r="C9" s="6" t="s">
        <v>107</v>
      </c>
      <c r="D9" s="52">
        <v>0</v>
      </c>
      <c r="J9" s="6" t="s">
        <v>119</v>
      </c>
      <c r="K9" s="52">
        <v>250</v>
      </c>
      <c r="L9" s="49">
        <v>5</v>
      </c>
      <c r="M9" s="45">
        <f>L9/$L$10</f>
        <v>0.5</v>
      </c>
    </row>
    <row r="10" spans="2:13" x14ac:dyDescent="0.3">
      <c r="C10" s="6" t="s">
        <v>27</v>
      </c>
      <c r="D10" s="5">
        <f>SUM(D7:D9)</f>
        <v>500</v>
      </c>
      <c r="J10" s="6" t="s">
        <v>69</v>
      </c>
      <c r="K10" s="5">
        <f>AVERAGE(K7:K9)</f>
        <v>516.66666666666663</v>
      </c>
      <c r="L10" s="44">
        <f>SUM(L7:L9)</f>
        <v>10</v>
      </c>
      <c r="M10" s="45">
        <f>L10/$L$10</f>
        <v>1</v>
      </c>
    </row>
    <row r="11" spans="2:13" x14ac:dyDescent="0.3">
      <c r="J11" s="4" t="s">
        <v>125</v>
      </c>
    </row>
    <row r="12" spans="2:13" ht="21" x14ac:dyDescent="0.4">
      <c r="B12" s="106">
        <v>2</v>
      </c>
      <c r="C12" s="20" t="s">
        <v>26</v>
      </c>
      <c r="J12" s="6" t="s">
        <v>120</v>
      </c>
      <c r="K12" s="52">
        <v>150</v>
      </c>
    </row>
    <row r="13" spans="2:13" ht="21" x14ac:dyDescent="0.4">
      <c r="B13" s="19" t="s">
        <v>30</v>
      </c>
      <c r="D13" s="17"/>
      <c r="E13" s="17"/>
      <c r="J13" s="6" t="s">
        <v>119</v>
      </c>
      <c r="K13" s="52"/>
    </row>
    <row r="14" spans="2:13" x14ac:dyDescent="0.3">
      <c r="B14" s="19" t="s">
        <v>31</v>
      </c>
      <c r="K14" s="5">
        <f>AVERAGE(K12:K13)</f>
        <v>150</v>
      </c>
    </row>
    <row r="15" spans="2:13" x14ac:dyDescent="0.3">
      <c r="B15" s="18"/>
      <c r="J15" s="4" t="s">
        <v>132</v>
      </c>
      <c r="K15" s="5">
        <f>AVERAGE(K10,K14)</f>
        <v>333.33333333333331</v>
      </c>
    </row>
    <row r="16" spans="2:13" x14ac:dyDescent="0.3">
      <c r="C16" s="6" t="s">
        <v>111</v>
      </c>
      <c r="D16" s="49">
        <v>1</v>
      </c>
    </row>
    <row r="17" spans="2:13" ht="21" x14ac:dyDescent="0.4">
      <c r="B17" s="18"/>
      <c r="C17" s="6" t="s">
        <v>112</v>
      </c>
      <c r="D17" s="49">
        <v>5</v>
      </c>
      <c r="E17" s="18"/>
      <c r="H17" s="127" t="s">
        <v>29</v>
      </c>
      <c r="I17" s="128"/>
      <c r="J17" s="128"/>
      <c r="K17" s="128"/>
      <c r="L17" s="128"/>
      <c r="M17" s="129"/>
    </row>
    <row r="18" spans="2:13" ht="14.4" customHeight="1" x14ac:dyDescent="0.3">
      <c r="C18" s="6" t="s">
        <v>113</v>
      </c>
      <c r="D18" s="44">
        <f>D17/D16</f>
        <v>5</v>
      </c>
      <c r="E18" s="18"/>
      <c r="H18" s="130" t="s">
        <v>143</v>
      </c>
      <c r="I18" s="131"/>
      <c r="J18" s="131"/>
      <c r="K18" s="131"/>
      <c r="L18" s="131"/>
      <c r="M18" s="132"/>
    </row>
    <row r="19" spans="2:13" x14ac:dyDescent="0.3">
      <c r="B19" s="21"/>
      <c r="C19" s="83" t="s">
        <v>114</v>
      </c>
      <c r="D19" s="84">
        <v>1</v>
      </c>
      <c r="E19" s="18"/>
      <c r="H19" s="114"/>
      <c r="I19" s="115"/>
      <c r="J19" s="115"/>
      <c r="K19" s="115"/>
      <c r="L19" s="115"/>
      <c r="M19" s="116"/>
    </row>
    <row r="20" spans="2:13" ht="21" x14ac:dyDescent="0.4">
      <c r="B20" s="18"/>
      <c r="C20" s="6" t="s">
        <v>115</v>
      </c>
      <c r="D20" s="44">
        <f>D16*D19</f>
        <v>1</v>
      </c>
      <c r="E20" s="18"/>
      <c r="H20" s="117"/>
      <c r="I20" s="115"/>
      <c r="J20" s="111" t="str">
        <f>IF(D7&gt;0,C7,IF(D8&gt;0,C8,IF(D9&gt;0,C9,0)))</f>
        <v>Servicio Medio</v>
      </c>
      <c r="K20" s="112">
        <f>D32*D10</f>
        <v>11000</v>
      </c>
      <c r="L20" s="115"/>
      <c r="M20" s="116"/>
    </row>
    <row r="21" spans="2:13" ht="15.6" x14ac:dyDescent="0.3">
      <c r="H21" s="117"/>
      <c r="I21" s="115"/>
      <c r="J21" s="109" t="s">
        <v>127</v>
      </c>
      <c r="K21" s="118">
        <f>K20/K15</f>
        <v>33</v>
      </c>
      <c r="L21" s="110" t="s">
        <v>34</v>
      </c>
      <c r="M21" s="116"/>
    </row>
    <row r="22" spans="2:13" ht="21" x14ac:dyDescent="0.4">
      <c r="B22" s="106">
        <v>3</v>
      </c>
      <c r="C22" s="20" t="s">
        <v>28</v>
      </c>
      <c r="H22" s="117"/>
      <c r="I22" s="115"/>
      <c r="J22" s="109" t="s">
        <v>127</v>
      </c>
      <c r="K22" s="118">
        <f>K21/D28</f>
        <v>8.25</v>
      </c>
      <c r="L22" s="110" t="s">
        <v>35</v>
      </c>
      <c r="M22" s="116"/>
    </row>
    <row r="23" spans="2:13" ht="14.4" customHeight="1" x14ac:dyDescent="0.4">
      <c r="B23" s="19" t="s">
        <v>33</v>
      </c>
      <c r="D23" s="17"/>
      <c r="H23" s="117"/>
      <c r="I23" s="115"/>
      <c r="J23" s="109" t="s">
        <v>127</v>
      </c>
      <c r="K23" s="118">
        <f>K22/D26</f>
        <v>4.125</v>
      </c>
      <c r="L23" s="110" t="s">
        <v>36</v>
      </c>
      <c r="M23" s="116"/>
    </row>
    <row r="24" spans="2:13" ht="14.4" customHeight="1" x14ac:dyDescent="0.4">
      <c r="B24" s="19" t="s">
        <v>32</v>
      </c>
      <c r="E24" s="17"/>
      <c r="H24" s="117"/>
      <c r="I24" s="115"/>
      <c r="J24" s="109"/>
      <c r="K24" s="118"/>
      <c r="L24" s="110"/>
      <c r="M24" s="116"/>
    </row>
    <row r="25" spans="2:13" ht="14.4" customHeight="1" x14ac:dyDescent="0.3">
      <c r="E25" s="18"/>
      <c r="H25" s="117"/>
      <c r="I25" s="115"/>
      <c r="J25" s="115"/>
      <c r="K25" s="115"/>
      <c r="L25" s="115"/>
      <c r="M25" s="116"/>
    </row>
    <row r="26" spans="2:13" ht="14.4" customHeight="1" x14ac:dyDescent="0.4">
      <c r="C26" s="6" t="s">
        <v>128</v>
      </c>
      <c r="D26" s="49">
        <v>2</v>
      </c>
      <c r="H26" s="117"/>
      <c r="I26" s="115"/>
      <c r="J26" s="125" t="str">
        <f>J21</f>
        <v>Frecuencia de Servicios a ejecutar</v>
      </c>
      <c r="K26" s="113">
        <f>K21</f>
        <v>33</v>
      </c>
      <c r="L26" s="115"/>
      <c r="M26" s="116"/>
    </row>
    <row r="27" spans="2:13" ht="14.4" customHeight="1" x14ac:dyDescent="0.3">
      <c r="C27" s="6" t="s">
        <v>123</v>
      </c>
      <c r="D27" s="49">
        <v>1</v>
      </c>
      <c r="H27" s="117"/>
      <c r="I27" s="115"/>
      <c r="J27" s="109" t="s">
        <v>37</v>
      </c>
      <c r="K27" s="118">
        <f>K21/$D$29</f>
        <v>22</v>
      </c>
      <c r="L27" s="110" t="s">
        <v>34</v>
      </c>
      <c r="M27" s="116"/>
    </row>
    <row r="28" spans="2:13" ht="15.6" x14ac:dyDescent="0.3">
      <c r="C28" s="6" t="s">
        <v>126</v>
      </c>
      <c r="D28" s="53">
        <v>4</v>
      </c>
      <c r="H28" s="117"/>
      <c r="I28" s="115"/>
      <c r="J28" s="109" t="s">
        <v>37</v>
      </c>
      <c r="K28" s="118">
        <f>K22/$D$29</f>
        <v>5.5</v>
      </c>
      <c r="L28" s="110" t="s">
        <v>35</v>
      </c>
      <c r="M28" s="116"/>
    </row>
    <row r="29" spans="2:13" ht="15.6" x14ac:dyDescent="0.3">
      <c r="C29" s="6" t="s">
        <v>124</v>
      </c>
      <c r="D29" s="43">
        <f>D10/K15</f>
        <v>1.5</v>
      </c>
      <c r="H29" s="119"/>
      <c r="I29" s="120"/>
      <c r="J29" s="121" t="s">
        <v>37</v>
      </c>
      <c r="K29" s="122">
        <f>K23/$D$29</f>
        <v>2.75</v>
      </c>
      <c r="L29" s="123" t="s">
        <v>36</v>
      </c>
      <c r="M29" s="124"/>
    </row>
    <row r="30" spans="2:13" x14ac:dyDescent="0.3">
      <c r="C30" s="6" t="s">
        <v>129</v>
      </c>
      <c r="D30" s="44">
        <f>8*5.5*4</f>
        <v>176</v>
      </c>
    </row>
    <row r="31" spans="2:13" x14ac:dyDescent="0.3">
      <c r="C31" s="6" t="s">
        <v>130</v>
      </c>
      <c r="D31" s="44">
        <f>D27*D26*D28</f>
        <v>8</v>
      </c>
    </row>
    <row r="32" spans="2:13" x14ac:dyDescent="0.3">
      <c r="C32" s="6" t="s">
        <v>131</v>
      </c>
      <c r="D32" s="44">
        <f>D30/D31</f>
        <v>22</v>
      </c>
    </row>
  </sheetData>
  <sheetProtection algorithmName="SHA-512" hashValue="LZCJpMcw+zTZgfU8ax3TF/5ht5itB1CtoVdRcmUzDFSH/+ruU/ikjH3AGkqYEWU6QCOM13f4UuSbKenDPLGDYQ==" saltValue="Y5r4CU06RrEqNfcLJveg7g==" spinCount="100000" sheet="1" objects="1" scenarios="1" selectLockedCells="1"/>
  <mergeCells count="2">
    <mergeCell ref="H17:M17"/>
    <mergeCell ref="H18:M1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3"/>
  <sheetViews>
    <sheetView showGridLines="0" showRowColHeaders="0" zoomScaleNormal="100" workbookViewId="0">
      <selection activeCell="G9" sqref="G9"/>
    </sheetView>
  </sheetViews>
  <sheetFormatPr baseColWidth="10" defaultRowHeight="14.4" x14ac:dyDescent="0.3"/>
  <cols>
    <col min="1" max="1" width="8.6640625" customWidth="1"/>
    <col min="2" max="2" width="11.5546875" customWidth="1"/>
    <col min="3" max="3" width="15.77734375" customWidth="1"/>
    <col min="4" max="4" width="9.77734375" customWidth="1"/>
    <col min="5" max="5" width="6.44140625" customWidth="1"/>
    <col min="6" max="6" width="46.88671875" customWidth="1"/>
    <col min="7" max="7" width="16.88671875" bestFit="1" customWidth="1"/>
    <col min="8" max="8" width="2" style="29" customWidth="1"/>
    <col min="11" max="14" width="15.77734375" customWidth="1"/>
    <col min="15" max="15" width="3.88671875" customWidth="1"/>
  </cols>
  <sheetData>
    <row r="1" spans="2:16" ht="25.8" x14ac:dyDescent="0.5">
      <c r="B1" s="22" t="s">
        <v>142</v>
      </c>
    </row>
    <row r="2" spans="2:16" ht="11.4" customHeight="1" x14ac:dyDescent="0.3"/>
    <row r="3" spans="2:16" ht="21" x14ac:dyDescent="0.4">
      <c r="B3" s="106">
        <v>1</v>
      </c>
      <c r="C3" s="20" t="s">
        <v>58</v>
      </c>
      <c r="I3" s="137" t="s">
        <v>48</v>
      </c>
      <c r="J3" s="137"/>
      <c r="K3" s="137"/>
      <c r="L3" s="137"/>
      <c r="M3" s="137"/>
      <c r="N3" s="137"/>
      <c r="O3" s="137"/>
    </row>
    <row r="4" spans="2:16" x14ac:dyDescent="0.3">
      <c r="B4" s="19" t="s">
        <v>45</v>
      </c>
      <c r="I4" s="31"/>
      <c r="J4" s="31"/>
      <c r="K4" s="31"/>
      <c r="L4" s="31"/>
      <c r="M4" s="31"/>
      <c r="N4" s="31"/>
      <c r="O4" s="31"/>
    </row>
    <row r="5" spans="2:16" ht="18" x14ac:dyDescent="0.35">
      <c r="B5" s="19" t="s">
        <v>140</v>
      </c>
      <c r="I5" s="31"/>
      <c r="J5" s="32"/>
      <c r="K5" s="33" t="s">
        <v>14</v>
      </c>
      <c r="L5" s="33" t="s">
        <v>55</v>
      </c>
      <c r="M5" s="33" t="s">
        <v>56</v>
      </c>
      <c r="N5" s="33" t="s">
        <v>53</v>
      </c>
      <c r="O5" s="31"/>
    </row>
    <row r="6" spans="2:16" ht="18" x14ac:dyDescent="0.35">
      <c r="B6" s="19" t="s">
        <v>102</v>
      </c>
      <c r="I6" s="31"/>
      <c r="J6" s="32" t="s">
        <v>49</v>
      </c>
      <c r="K6" s="30">
        <f>SUM(C21:C23)</f>
        <v>31777.777777777777</v>
      </c>
      <c r="L6" s="30">
        <f>SUM(K21:K23)</f>
        <v>22244.444444444442</v>
      </c>
      <c r="M6" s="30">
        <f>SUM(N21:N23)</f>
        <v>2542.2222222222222</v>
      </c>
      <c r="N6" s="41">
        <f>K6-L6-M6</f>
        <v>6991.1111111111131</v>
      </c>
      <c r="O6" s="31"/>
    </row>
    <row r="7" spans="2:16" ht="18" x14ac:dyDescent="0.35">
      <c r="B7" s="19"/>
      <c r="I7" s="31"/>
      <c r="J7" s="32" t="s">
        <v>50</v>
      </c>
      <c r="K7" s="30">
        <f>SUM(C24:C26)</f>
        <v>34222.222222222219</v>
      </c>
      <c r="L7" s="30">
        <f>SUM(K24:K26)</f>
        <v>23955.555555555555</v>
      </c>
      <c r="M7" s="30">
        <f>SUM(N24:N26)</f>
        <v>2737.7777777777778</v>
      </c>
      <c r="N7" s="41">
        <f t="shared" ref="N7:N9" si="0">K7-L7-M7</f>
        <v>7528.8888888888869</v>
      </c>
      <c r="O7" s="31"/>
    </row>
    <row r="8" spans="2:16" ht="18" x14ac:dyDescent="0.35">
      <c r="E8" s="23" t="str">
        <f>'Multiplicando su Negocio'!J20</f>
        <v>Servicio Medio</v>
      </c>
      <c r="F8" s="26" t="s">
        <v>44</v>
      </c>
      <c r="G8" s="107">
        <f>'Multiplicando su Negocio'!K20</f>
        <v>11000</v>
      </c>
      <c r="H8" s="36"/>
      <c r="I8" s="34"/>
      <c r="J8" s="32" t="s">
        <v>51</v>
      </c>
      <c r="K8" s="30">
        <f>SUM(C27:C29)</f>
        <v>26888.888888888891</v>
      </c>
      <c r="L8" s="30">
        <f>SUM(K27:K29)</f>
        <v>18822.222222222219</v>
      </c>
      <c r="M8" s="30">
        <f>SUM(N27:N29)</f>
        <v>2151.1111111111113</v>
      </c>
      <c r="N8" s="41">
        <f t="shared" si="0"/>
        <v>5915.5555555555602</v>
      </c>
      <c r="O8" s="31"/>
    </row>
    <row r="9" spans="2:16" ht="18" x14ac:dyDescent="0.35">
      <c r="F9" s="25" t="s">
        <v>39</v>
      </c>
      <c r="G9" s="48" t="s">
        <v>13</v>
      </c>
      <c r="H9" s="37"/>
      <c r="I9" s="31"/>
      <c r="J9" s="32" t="s">
        <v>52</v>
      </c>
      <c r="K9" s="30">
        <f>SUM(C30:C32)</f>
        <v>18333.333333333336</v>
      </c>
      <c r="L9" s="30">
        <f>SUM(K30:K32)</f>
        <v>12833.333333333332</v>
      </c>
      <c r="M9" s="30">
        <f>SUM(N30:N32)</f>
        <v>1466.6666666666667</v>
      </c>
      <c r="N9" s="41">
        <f t="shared" si="0"/>
        <v>4033.3333333333367</v>
      </c>
      <c r="O9" s="31"/>
    </row>
    <row r="10" spans="2:16" ht="18" customHeight="1" x14ac:dyDescent="0.35">
      <c r="B10" s="27"/>
      <c r="C10" s="27"/>
      <c r="D10" s="27"/>
      <c r="E10" s="27"/>
      <c r="F10" s="25" t="s">
        <v>40</v>
      </c>
      <c r="G10" s="48">
        <v>9</v>
      </c>
      <c r="H10" s="37"/>
      <c r="I10" s="31"/>
      <c r="J10" s="32" t="s">
        <v>54</v>
      </c>
      <c r="K10" s="35">
        <f>SUM(K6:K9)</f>
        <v>111222.22222222222</v>
      </c>
      <c r="L10" s="35">
        <f t="shared" ref="L10:N10" si="1">SUM(L6:L9)</f>
        <v>77855.555555555547</v>
      </c>
      <c r="M10" s="35">
        <f t="shared" si="1"/>
        <v>8897.7777777777774</v>
      </c>
      <c r="N10" s="35">
        <f t="shared" si="1"/>
        <v>24468.888888888898</v>
      </c>
      <c r="O10" s="31"/>
      <c r="P10" s="42">
        <f>N10/K10</f>
        <v>0.22000000000000008</v>
      </c>
    </row>
    <row r="11" spans="2:16" x14ac:dyDescent="0.3">
      <c r="F11" s="25" t="s">
        <v>141</v>
      </c>
      <c r="G11" s="49" t="s">
        <v>133</v>
      </c>
      <c r="H11" s="38"/>
      <c r="I11" s="136" t="s">
        <v>70</v>
      </c>
      <c r="J11" s="136"/>
      <c r="K11" s="136"/>
      <c r="L11" s="136"/>
      <c r="M11" s="136"/>
      <c r="N11" s="136"/>
      <c r="O11" s="136"/>
    </row>
    <row r="12" spans="2:16" x14ac:dyDescent="0.3">
      <c r="I12" s="19"/>
    </row>
    <row r="13" spans="2:16" ht="21" x14ac:dyDescent="0.4">
      <c r="B13" s="106">
        <v>2</v>
      </c>
      <c r="C13" s="20" t="s">
        <v>57</v>
      </c>
      <c r="I13" s="20">
        <v>3</v>
      </c>
      <c r="J13" s="20" t="s">
        <v>59</v>
      </c>
      <c r="K13" s="20"/>
    </row>
    <row r="14" spans="2:16" ht="21" x14ac:dyDescent="0.4">
      <c r="B14" s="19" t="s">
        <v>41</v>
      </c>
      <c r="D14" s="17"/>
      <c r="E14" s="17"/>
      <c r="J14" s="19" t="s">
        <v>60</v>
      </c>
    </row>
    <row r="15" spans="2:16" x14ac:dyDescent="0.3">
      <c r="B15" s="19" t="s">
        <v>43</v>
      </c>
      <c r="E15" s="18"/>
      <c r="J15" s="19" t="s">
        <v>61</v>
      </c>
    </row>
    <row r="16" spans="2:16" x14ac:dyDescent="0.3">
      <c r="B16" t="s">
        <v>103</v>
      </c>
      <c r="G16" s="48" t="s">
        <v>20</v>
      </c>
      <c r="H16" s="37"/>
      <c r="J16" t="s">
        <v>62</v>
      </c>
      <c r="M16" t="s">
        <v>65</v>
      </c>
    </row>
    <row r="17" spans="2:14" x14ac:dyDescent="0.3">
      <c r="B17" t="s">
        <v>42</v>
      </c>
      <c r="G17" s="48">
        <v>4</v>
      </c>
      <c r="H17" s="37"/>
      <c r="J17" t="s">
        <v>63</v>
      </c>
      <c r="M17" t="s">
        <v>63</v>
      </c>
    </row>
    <row r="18" spans="2:14" x14ac:dyDescent="0.3">
      <c r="B18" t="s">
        <v>38</v>
      </c>
      <c r="J18" t="s">
        <v>64</v>
      </c>
      <c r="M18" t="s">
        <v>64</v>
      </c>
    </row>
    <row r="19" spans="2:14" x14ac:dyDescent="0.3">
      <c r="K19" s="51">
        <v>0.7</v>
      </c>
      <c r="N19" s="51">
        <v>0.08</v>
      </c>
    </row>
    <row r="20" spans="2:14" ht="15.6" x14ac:dyDescent="0.3">
      <c r="B20" s="133" t="s">
        <v>7</v>
      </c>
      <c r="C20" s="135"/>
      <c r="D20" s="134"/>
      <c r="F20" s="40" t="s">
        <v>105</v>
      </c>
      <c r="J20" s="133" t="s">
        <v>46</v>
      </c>
      <c r="K20" s="134"/>
      <c r="M20" s="133" t="s">
        <v>47</v>
      </c>
      <c r="N20" s="134"/>
    </row>
    <row r="21" spans="2:14" ht="15.6" customHeight="1" x14ac:dyDescent="0.3">
      <c r="B21" s="14" t="s">
        <v>9</v>
      </c>
      <c r="C21" s="16">
        <f>IF($G$16="Enero",'Multiplicando su Negocio'!$K$20*'Presupuesto Anual Franquicias'!D21/'Presupuesto Anual Franquicias'!$G$10,'Multiplicando su Negocio'!$K$20*'Presupuesto Anual Franquicias'!D21/'Presupuesto Anual Franquicias'!$G$10)</f>
        <v>9777.7777777777774</v>
      </c>
      <c r="D21" s="24">
        <f>IF($G$16="Enero",$G$17,G21)</f>
        <v>8</v>
      </c>
      <c r="F21" s="25" t="str">
        <f>B21</f>
        <v>Enero</v>
      </c>
      <c r="G21" s="50">
        <v>8</v>
      </c>
      <c r="H21" s="39"/>
      <c r="J21" s="14" t="s">
        <v>9</v>
      </c>
      <c r="K21" s="28">
        <f>C21*$K$19</f>
        <v>6844.4444444444434</v>
      </c>
      <c r="M21" s="14" t="s">
        <v>9</v>
      </c>
      <c r="N21" s="28">
        <f>C21*$N$19</f>
        <v>782.22222222222217</v>
      </c>
    </row>
    <row r="22" spans="2:14" x14ac:dyDescent="0.3">
      <c r="B22" s="14" t="s">
        <v>12</v>
      </c>
      <c r="C22" s="16">
        <f>IF($G$16="Febrero",'Multiplicando su Negocio'!$K$20*'Presupuesto Anual Franquicias'!D22/'Presupuesto Anual Franquicias'!$G$10,'Multiplicando su Negocio'!$K$20*'Presupuesto Anual Franquicias'!D22/'Presupuesto Anual Franquicias'!$G$10)</f>
        <v>11000</v>
      </c>
      <c r="D22" s="24">
        <f>IF($G$16="Febrero",$G$17,G22)</f>
        <v>9</v>
      </c>
      <c r="F22" s="25" t="str">
        <f t="shared" ref="F22:F32" si="2">B22</f>
        <v>Febrero</v>
      </c>
      <c r="G22" s="50">
        <v>9</v>
      </c>
      <c r="H22" s="39"/>
      <c r="J22" s="14" t="s">
        <v>12</v>
      </c>
      <c r="K22" s="28">
        <f t="shared" ref="K22:K32" si="3">C22*$K$19</f>
        <v>7699.9999999999991</v>
      </c>
      <c r="M22" s="14" t="s">
        <v>12</v>
      </c>
      <c r="N22" s="28">
        <f t="shared" ref="N22:N32" si="4">C22*$N$19</f>
        <v>880</v>
      </c>
    </row>
    <row r="23" spans="2:14" x14ac:dyDescent="0.3">
      <c r="B23" s="14" t="s">
        <v>13</v>
      </c>
      <c r="C23" s="16">
        <f>IF($G$16="Marzo",'Multiplicando su Negocio'!$K$20*'Presupuesto Anual Franquicias'!D23/'Presupuesto Anual Franquicias'!$G$10,'Multiplicando su Negocio'!$K$20*'Presupuesto Anual Franquicias'!D23/'Presupuesto Anual Franquicias'!$G$10)</f>
        <v>11000</v>
      </c>
      <c r="D23" s="24">
        <f>IF($G$16="Marzo",$G$17,G23)</f>
        <v>9</v>
      </c>
      <c r="F23" s="25" t="str">
        <f t="shared" si="2"/>
        <v>Marzo</v>
      </c>
      <c r="G23" s="50">
        <v>9</v>
      </c>
      <c r="H23" s="39"/>
      <c r="J23" s="14" t="s">
        <v>13</v>
      </c>
      <c r="K23" s="28">
        <f t="shared" si="3"/>
        <v>7699.9999999999991</v>
      </c>
      <c r="M23" s="14" t="s">
        <v>13</v>
      </c>
      <c r="N23" s="28">
        <f t="shared" si="4"/>
        <v>880</v>
      </c>
    </row>
    <row r="24" spans="2:14" x14ac:dyDescent="0.3">
      <c r="B24" s="14" t="s">
        <v>15</v>
      </c>
      <c r="C24" s="16">
        <f>IF($G$16="Abril",'Multiplicando su Negocio'!$K$20*'Presupuesto Anual Franquicias'!D24/'Presupuesto Anual Franquicias'!$G$10,'Multiplicando su Negocio'!$K$20*'Presupuesto Anual Franquicias'!D24/'Presupuesto Anual Franquicias'!$G$10)</f>
        <v>9777.7777777777774</v>
      </c>
      <c r="D24" s="24">
        <f>IF($G$16="Abril",$G$17,G24)</f>
        <v>8</v>
      </c>
      <c r="F24" s="25" t="str">
        <f t="shared" si="2"/>
        <v>Abril</v>
      </c>
      <c r="G24" s="50">
        <v>8</v>
      </c>
      <c r="H24" s="39"/>
      <c r="J24" s="14" t="s">
        <v>15</v>
      </c>
      <c r="K24" s="28">
        <f t="shared" si="3"/>
        <v>6844.4444444444434</v>
      </c>
      <c r="M24" s="14" t="s">
        <v>15</v>
      </c>
      <c r="N24" s="28">
        <f t="shared" si="4"/>
        <v>782.22222222222217</v>
      </c>
    </row>
    <row r="25" spans="2:14" x14ac:dyDescent="0.3">
      <c r="B25" s="14" t="s">
        <v>16</v>
      </c>
      <c r="C25" s="16">
        <f>IF($G$16="Mayo",'Multiplicando su Negocio'!$K$20*'Presupuesto Anual Franquicias'!D25/'Presupuesto Anual Franquicias'!$G$10,'Multiplicando su Negocio'!$K$20*'Presupuesto Anual Franquicias'!D25/'Presupuesto Anual Franquicias'!$G$10)</f>
        <v>12222.222222222223</v>
      </c>
      <c r="D25" s="24">
        <f>IF($G$16="Mayo",$G$17,G25)</f>
        <v>10</v>
      </c>
      <c r="F25" s="25" t="str">
        <f t="shared" si="2"/>
        <v>Mayo</v>
      </c>
      <c r="G25" s="50">
        <v>10</v>
      </c>
      <c r="H25" s="39"/>
      <c r="J25" s="14" t="s">
        <v>16</v>
      </c>
      <c r="K25" s="28">
        <f t="shared" si="3"/>
        <v>8555.5555555555547</v>
      </c>
      <c r="M25" s="14" t="s">
        <v>16</v>
      </c>
      <c r="N25" s="28">
        <f t="shared" si="4"/>
        <v>977.77777777777783</v>
      </c>
    </row>
    <row r="26" spans="2:14" x14ac:dyDescent="0.3">
      <c r="B26" s="14" t="s">
        <v>17</v>
      </c>
      <c r="C26" s="16">
        <f>IF($G$16="Junio",'Multiplicando su Negocio'!$K$20*'Presupuesto Anual Franquicias'!D26/'Presupuesto Anual Franquicias'!$G$10,'Multiplicando su Negocio'!$K$20*'Presupuesto Anual Franquicias'!D26/'Presupuesto Anual Franquicias'!$G$10)</f>
        <v>12222.222222222223</v>
      </c>
      <c r="D26" s="24">
        <f>IF($G$16="Junio",$G$17,G26)</f>
        <v>10</v>
      </c>
      <c r="F26" s="25" t="str">
        <f t="shared" si="2"/>
        <v>Junio</v>
      </c>
      <c r="G26" s="50">
        <v>10</v>
      </c>
      <c r="H26" s="39"/>
      <c r="J26" s="14" t="s">
        <v>17</v>
      </c>
      <c r="K26" s="28">
        <f t="shared" si="3"/>
        <v>8555.5555555555547</v>
      </c>
      <c r="M26" s="14" t="s">
        <v>17</v>
      </c>
      <c r="N26" s="28">
        <f t="shared" si="4"/>
        <v>977.77777777777783</v>
      </c>
    </row>
    <row r="27" spans="2:14" x14ac:dyDescent="0.3">
      <c r="B27" s="14" t="s">
        <v>18</v>
      </c>
      <c r="C27" s="16">
        <f>IF($G$16="Julio",'Multiplicando su Negocio'!$K$20*'Presupuesto Anual Franquicias'!D27/'Presupuesto Anual Franquicias'!$G$10,'Multiplicando su Negocio'!$K$20*'Presupuesto Anual Franquicias'!D27/'Presupuesto Anual Franquicias'!$G$10)</f>
        <v>12222.222222222223</v>
      </c>
      <c r="D27" s="24">
        <f>IF($G$16="Julio",$G$17,G27)</f>
        <v>10</v>
      </c>
      <c r="F27" s="25" t="str">
        <f t="shared" si="2"/>
        <v>Julio</v>
      </c>
      <c r="G27" s="50">
        <v>10</v>
      </c>
      <c r="H27" s="39"/>
      <c r="J27" s="14" t="s">
        <v>18</v>
      </c>
      <c r="K27" s="28">
        <f t="shared" si="3"/>
        <v>8555.5555555555547</v>
      </c>
      <c r="M27" s="14" t="s">
        <v>18</v>
      </c>
      <c r="N27" s="28">
        <f t="shared" si="4"/>
        <v>977.77777777777783</v>
      </c>
    </row>
    <row r="28" spans="2:14" x14ac:dyDescent="0.3">
      <c r="B28" s="14" t="s">
        <v>19</v>
      </c>
      <c r="C28" s="16">
        <f>IF($G$16="Agosto",'Multiplicando su Negocio'!$K$20*'Presupuesto Anual Franquicias'!D28/'Presupuesto Anual Franquicias'!$G$10,'Multiplicando su Negocio'!$K$20*'Presupuesto Anual Franquicias'!D28/'Presupuesto Anual Franquicias'!$G$10)</f>
        <v>9777.7777777777774</v>
      </c>
      <c r="D28" s="24">
        <f>IF($G$16="Agosto",$G$17,G28)</f>
        <v>8</v>
      </c>
      <c r="F28" s="25" t="str">
        <f t="shared" si="2"/>
        <v>Agosto</v>
      </c>
      <c r="G28" s="50">
        <v>8</v>
      </c>
      <c r="H28" s="39"/>
      <c r="J28" s="14" t="s">
        <v>19</v>
      </c>
      <c r="K28" s="28">
        <f t="shared" si="3"/>
        <v>6844.4444444444434</v>
      </c>
      <c r="M28" s="14" t="s">
        <v>19</v>
      </c>
      <c r="N28" s="28">
        <f t="shared" si="4"/>
        <v>782.22222222222217</v>
      </c>
    </row>
    <row r="29" spans="2:14" x14ac:dyDescent="0.3">
      <c r="B29" s="14" t="s">
        <v>20</v>
      </c>
      <c r="C29" s="16">
        <f>IF($G$16="Septiembre",'Multiplicando su Negocio'!$K$20*'Presupuesto Anual Franquicias'!D29/'Presupuesto Anual Franquicias'!$G$10,'Multiplicando su Negocio'!$K$20*'Presupuesto Anual Franquicias'!D29/'Presupuesto Anual Franquicias'!$G$10)</f>
        <v>4888.8888888888887</v>
      </c>
      <c r="D29" s="24">
        <f>IF($G$16="Septiembre",$G$17,G29)</f>
        <v>4</v>
      </c>
      <c r="F29" s="25" t="str">
        <f t="shared" si="2"/>
        <v>Septiembre</v>
      </c>
      <c r="G29" s="50">
        <v>4</v>
      </c>
      <c r="H29" s="39"/>
      <c r="J29" s="14" t="s">
        <v>20</v>
      </c>
      <c r="K29" s="28">
        <f t="shared" si="3"/>
        <v>3422.2222222222217</v>
      </c>
      <c r="M29" s="14" t="s">
        <v>20</v>
      </c>
      <c r="N29" s="28">
        <f t="shared" si="4"/>
        <v>391.11111111111109</v>
      </c>
    </row>
    <row r="30" spans="2:14" ht="14.4" customHeight="1" x14ac:dyDescent="0.3">
      <c r="B30" s="14" t="s">
        <v>21</v>
      </c>
      <c r="C30" s="16">
        <f>IF($G$16="Octubre",'Multiplicando su Negocio'!$K$20*'Presupuesto Anual Franquicias'!D30/'Presupuesto Anual Franquicias'!$G$10,'Multiplicando su Negocio'!$K$20*'Presupuesto Anual Franquicias'!D30/'Presupuesto Anual Franquicias'!$G$10)</f>
        <v>6111.1111111111113</v>
      </c>
      <c r="D30" s="24">
        <f>IF($G$16="Octubre",$G$17,G30)</f>
        <v>5</v>
      </c>
      <c r="F30" s="25" t="str">
        <f t="shared" si="2"/>
        <v>Octubre</v>
      </c>
      <c r="G30" s="50">
        <v>5</v>
      </c>
      <c r="H30" s="39"/>
      <c r="J30" s="14" t="s">
        <v>21</v>
      </c>
      <c r="K30" s="28">
        <f t="shared" si="3"/>
        <v>4277.7777777777774</v>
      </c>
      <c r="M30" s="14" t="s">
        <v>21</v>
      </c>
      <c r="N30" s="28">
        <f t="shared" si="4"/>
        <v>488.88888888888891</v>
      </c>
    </row>
    <row r="31" spans="2:14" x14ac:dyDescent="0.3">
      <c r="B31" s="14" t="s">
        <v>22</v>
      </c>
      <c r="C31" s="16">
        <f>IF($G$16="Noviembre",'Multiplicando su Negocio'!$K$20*'Presupuesto Anual Franquicias'!D31/'Presupuesto Anual Franquicias'!$G$10,'Multiplicando su Negocio'!$K$20*'Presupuesto Anual Franquicias'!D31/'Presupuesto Anual Franquicias'!$G$10)</f>
        <v>6111.1111111111113</v>
      </c>
      <c r="D31" s="24">
        <f>IF($G$16="Noviembre",$G$17,G31)</f>
        <v>5</v>
      </c>
      <c r="F31" s="25" t="str">
        <f t="shared" si="2"/>
        <v>Noviembre</v>
      </c>
      <c r="G31" s="50">
        <v>5</v>
      </c>
      <c r="H31" s="39"/>
      <c r="J31" s="14" t="s">
        <v>22</v>
      </c>
      <c r="K31" s="28">
        <f t="shared" si="3"/>
        <v>4277.7777777777774</v>
      </c>
      <c r="M31" s="14" t="s">
        <v>22</v>
      </c>
      <c r="N31" s="28">
        <f t="shared" si="4"/>
        <v>488.88888888888891</v>
      </c>
    </row>
    <row r="32" spans="2:14" x14ac:dyDescent="0.3">
      <c r="B32" s="14" t="s">
        <v>23</v>
      </c>
      <c r="C32" s="16">
        <f>IF($G$16="Diciembre",'Multiplicando su Negocio'!$K$20*'Presupuesto Anual Franquicias'!D32/'Presupuesto Anual Franquicias'!$G$10,'Multiplicando su Negocio'!$K$20*'Presupuesto Anual Franquicias'!D32/'Presupuesto Anual Franquicias'!$G$10)</f>
        <v>6111.1111111111113</v>
      </c>
      <c r="D32" s="24">
        <f>IF($G$16="Diciembre",$G$17,G32)</f>
        <v>5</v>
      </c>
      <c r="F32" s="25" t="str">
        <f t="shared" si="2"/>
        <v>Diciembre</v>
      </c>
      <c r="G32" s="50">
        <v>5</v>
      </c>
      <c r="H32" s="39"/>
      <c r="J32" s="14" t="s">
        <v>23</v>
      </c>
      <c r="K32" s="28">
        <f t="shared" si="3"/>
        <v>4277.7777777777774</v>
      </c>
      <c r="M32" s="14" t="s">
        <v>23</v>
      </c>
      <c r="N32" s="28">
        <f t="shared" si="4"/>
        <v>488.88888888888891</v>
      </c>
    </row>
    <row r="33" spans="2:14" x14ac:dyDescent="0.3">
      <c r="B33" s="93" t="s">
        <v>24</v>
      </c>
      <c r="C33" s="94">
        <f>SUM(C21:C32)</f>
        <v>111222.22222222222</v>
      </c>
      <c r="D33" s="95">
        <v>1</v>
      </c>
      <c r="J33" s="93" t="s">
        <v>24</v>
      </c>
      <c r="K33" s="108">
        <f>SUM(K21:K32)</f>
        <v>77855.555555555547</v>
      </c>
      <c r="M33" s="93" t="s">
        <v>24</v>
      </c>
      <c r="N33" s="108">
        <f>SUM(N21:N32)</f>
        <v>8897.7777777777774</v>
      </c>
    </row>
  </sheetData>
  <sheetProtection algorithmName="SHA-512" hashValue="zdASaE55motd+n/YqPeW6WcxdVh1qOxJrrsFbAJJ9R6Xpo428n/AQbrTa6HxlDdBPAfxhmde0igsaT/0wf+/1A==" saltValue="8kPmDC1DXvroKBQhH6OaUA==" spinCount="100000" sheet="1" objects="1" scenarios="1" selectLockedCells="1"/>
  <mergeCells count="5">
    <mergeCell ref="J20:K20"/>
    <mergeCell ref="M20:N20"/>
    <mergeCell ref="B20:D20"/>
    <mergeCell ref="I11:O11"/>
    <mergeCell ref="I3:O3"/>
  </mergeCells>
  <dataValidations count="4">
    <dataValidation type="list" allowBlank="1" showInputMessage="1" showErrorMessage="1" sqref="G16:H16" xr:uid="{00000000-0002-0000-0200-000000000000}">
      <formula1>$B$21:$B$32</formula1>
    </dataValidation>
    <dataValidation type="list" allowBlank="1" showInputMessage="1" showErrorMessage="1" sqref="G17:H17 G21:H32 G10:H10" xr:uid="{00000000-0002-0000-0200-000001000000}">
      <formula1>"1,2,3,4,5,6,7,8,9,10"</formula1>
    </dataValidation>
    <dataValidation type="list" allowBlank="1" showInputMessage="1" showErrorMessage="1" sqref="G11:H11" xr:uid="{00000000-0002-0000-0200-000002000000}">
      <formula1>"Ventas Bajas, Ventas Medias, Ventas Altas"</formula1>
    </dataValidation>
    <dataValidation type="list" allowBlank="1" showInputMessage="1" showErrorMessage="1" sqref="G9:H9" xr:uid="{00000000-0002-0000-0200-000003000000}">
      <formula1>$F$21:$F$32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34"/>
  <sheetViews>
    <sheetView showGridLines="0" showRowColHeaders="0" zoomScaleNormal="100" workbookViewId="0">
      <selection activeCell="K11" sqref="K11"/>
    </sheetView>
  </sheetViews>
  <sheetFormatPr baseColWidth="10" defaultRowHeight="14.4" x14ac:dyDescent="0.3"/>
  <cols>
    <col min="1" max="1" width="6.44140625" customWidth="1"/>
    <col min="2" max="2" width="7.44140625" customWidth="1"/>
    <col min="4" max="4" width="12.109375" bestFit="1" customWidth="1"/>
    <col min="5" max="6" width="6.44140625" customWidth="1"/>
    <col min="7" max="7" width="3.44140625" style="29" customWidth="1"/>
    <col min="8" max="8" width="29.109375" customWidth="1"/>
    <col min="9" max="13" width="13.77734375" customWidth="1"/>
    <col min="14" max="14" width="13.77734375" hidden="1" customWidth="1"/>
    <col min="15" max="17" width="13.77734375" customWidth="1"/>
  </cols>
  <sheetData>
    <row r="1" spans="2:17" ht="25.8" x14ac:dyDescent="0.5">
      <c r="B1" s="143" t="str">
        <f>IF(Q7="SI","SU NEGOCIO PUEDE SER FRANQUICIADO","SU NEGOCIO NO PUEDE SER FRANQUICIADO")</f>
        <v>SU NEGOCIO PUEDE SER FRANQUICIADO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2:17" ht="7.8" customHeight="1" x14ac:dyDescent="0.3"/>
    <row r="3" spans="2:17" ht="21" x14ac:dyDescent="0.4">
      <c r="B3" s="106">
        <v>1</v>
      </c>
      <c r="C3" s="20" t="s">
        <v>71</v>
      </c>
      <c r="I3" s="106">
        <v>2</v>
      </c>
      <c r="J3" s="20" t="s">
        <v>73</v>
      </c>
      <c r="O3" s="20" t="s">
        <v>80</v>
      </c>
      <c r="P3" s="20"/>
      <c r="Q3" s="20"/>
    </row>
    <row r="4" spans="2:17" x14ac:dyDescent="0.3">
      <c r="B4" s="19" t="s">
        <v>72</v>
      </c>
      <c r="I4" s="19" t="s">
        <v>88</v>
      </c>
      <c r="O4" s="55" t="str">
        <f>IF((L21/L17)&gt;Q14,"Su negocio SI PUEDE SER FRANQUICIABLE.","Su negocio NO PUEDE SER FRANQUICIABLE.")</f>
        <v>Su negocio SI PUEDE SER FRANQUICIABLE.</v>
      </c>
    </row>
    <row r="5" spans="2:17" x14ac:dyDescent="0.3">
      <c r="I5" s="19" t="s">
        <v>90</v>
      </c>
      <c r="O5" s="55" t="str">
        <f>IF((L21/L17)&gt;15%,"Ventajas competitivas a multiplicar:","Lo que debemos analizar:")</f>
        <v>Ventajas competitivas a multiplicar:</v>
      </c>
    </row>
    <row r="6" spans="2:17" ht="15.6" x14ac:dyDescent="0.3">
      <c r="C6" s="144" t="s">
        <v>7</v>
      </c>
      <c r="D6" s="145"/>
      <c r="E6" s="145"/>
      <c r="F6" s="146"/>
      <c r="G6" s="62"/>
      <c r="I6" s="19" t="s">
        <v>89</v>
      </c>
    </row>
    <row r="7" spans="2:17" x14ac:dyDescent="0.3">
      <c r="C7" s="14" t="s">
        <v>9</v>
      </c>
      <c r="D7" s="16">
        <f>'Presupuesto Anual Franquicias'!C21</f>
        <v>9777.7777777777774</v>
      </c>
      <c r="E7" s="15">
        <f>'Presupuesto Anual Franquicias'!D21</f>
        <v>8</v>
      </c>
      <c r="F7" s="138" t="s">
        <v>10</v>
      </c>
      <c r="G7" s="63"/>
      <c r="O7" s="97"/>
      <c r="P7" s="98" t="s">
        <v>91</v>
      </c>
      <c r="Q7" s="104" t="str">
        <f>IF((L21/L17)&gt;15%,"SI","NO")</f>
        <v>SI</v>
      </c>
    </row>
    <row r="8" spans="2:17" x14ac:dyDescent="0.3">
      <c r="C8" s="14" t="s">
        <v>12</v>
      </c>
      <c r="D8" s="16">
        <f>'Presupuesto Anual Franquicias'!C22</f>
        <v>11000</v>
      </c>
      <c r="E8" s="15">
        <f>'Presupuesto Anual Franquicias'!D22</f>
        <v>9</v>
      </c>
      <c r="F8" s="138"/>
      <c r="G8" s="63"/>
      <c r="J8" s="140" t="s">
        <v>5</v>
      </c>
      <c r="K8" s="141"/>
      <c r="L8" s="142"/>
      <c r="O8" s="99"/>
      <c r="P8" s="100" t="s">
        <v>77</v>
      </c>
      <c r="Q8" s="56">
        <f>J30</f>
        <v>0.81481481481481477</v>
      </c>
    </row>
    <row r="9" spans="2:17" x14ac:dyDescent="0.3">
      <c r="C9" s="14" t="s">
        <v>13</v>
      </c>
      <c r="D9" s="16">
        <f>'Presupuesto Anual Franquicias'!C23</f>
        <v>11000</v>
      </c>
      <c r="E9" s="15">
        <f>'Presupuesto Anual Franquicias'!D23</f>
        <v>9</v>
      </c>
      <c r="F9" s="138"/>
      <c r="G9" s="63"/>
      <c r="J9" s="7" t="s">
        <v>0</v>
      </c>
      <c r="K9" s="8" t="s">
        <v>1</v>
      </c>
      <c r="L9" s="9" t="s">
        <v>2</v>
      </c>
      <c r="O9" s="99"/>
      <c r="P9" s="100" t="s">
        <v>139</v>
      </c>
      <c r="Q9" s="56">
        <f>J31</f>
        <v>1.833333333333333</v>
      </c>
    </row>
    <row r="10" spans="2:17" x14ac:dyDescent="0.3">
      <c r="C10" s="14" t="s">
        <v>15</v>
      </c>
      <c r="D10" s="16">
        <f>'Presupuesto Anual Franquicias'!C24</f>
        <v>9777.7777777777774</v>
      </c>
      <c r="E10" s="15">
        <f>'Presupuesto Anual Franquicias'!D24</f>
        <v>8</v>
      </c>
      <c r="F10" s="138"/>
      <c r="G10" s="63"/>
      <c r="J10" s="47">
        <f>'Multiplicando su Negocio'!D19</f>
        <v>1</v>
      </c>
      <c r="K10" s="10">
        <f>+J10+$K$11</f>
        <v>1</v>
      </c>
      <c r="L10" s="11">
        <f>+K10+$K$11</f>
        <v>1</v>
      </c>
      <c r="O10" s="99"/>
      <c r="P10" s="100" t="s">
        <v>135</v>
      </c>
      <c r="Q10" s="28">
        <f>J20</f>
        <v>611.11111111111109</v>
      </c>
    </row>
    <row r="11" spans="2:17" x14ac:dyDescent="0.3">
      <c r="C11" s="14" t="s">
        <v>16</v>
      </c>
      <c r="D11" s="16">
        <f>'Presupuesto Anual Franquicias'!C25</f>
        <v>12222.222222222223</v>
      </c>
      <c r="E11" s="15">
        <f>'Presupuesto Anual Franquicias'!D25</f>
        <v>10</v>
      </c>
      <c r="F11" s="138"/>
      <c r="G11" s="63"/>
      <c r="J11" s="12" t="s">
        <v>6</v>
      </c>
      <c r="K11" s="54">
        <v>0</v>
      </c>
      <c r="L11" s="13"/>
      <c r="O11" s="99"/>
      <c r="P11" s="100" t="s">
        <v>136</v>
      </c>
      <c r="Q11" s="56">
        <f>J26</f>
        <v>1.2222222222222221</v>
      </c>
    </row>
    <row r="12" spans="2:17" x14ac:dyDescent="0.3">
      <c r="C12" s="14" t="s">
        <v>17</v>
      </c>
      <c r="D12" s="16">
        <f>'Presupuesto Anual Franquicias'!C26</f>
        <v>12222.222222222223</v>
      </c>
      <c r="E12" s="15">
        <f>'Presupuesto Anual Franquicias'!D26</f>
        <v>10</v>
      </c>
      <c r="F12" s="138"/>
      <c r="G12" s="63"/>
      <c r="O12" s="99"/>
      <c r="P12" s="100" t="s">
        <v>137</v>
      </c>
      <c r="Q12" s="28">
        <f>Q10*E34</f>
        <v>134.44444444444449</v>
      </c>
    </row>
    <row r="13" spans="2:17" x14ac:dyDescent="0.3">
      <c r="C13" s="14" t="s">
        <v>18</v>
      </c>
      <c r="D13" s="16">
        <f>'Presupuesto Anual Franquicias'!C27</f>
        <v>12222.222222222223</v>
      </c>
      <c r="E13" s="15">
        <f>'Presupuesto Anual Franquicias'!D27</f>
        <v>10</v>
      </c>
      <c r="F13" s="138"/>
      <c r="G13" s="63"/>
      <c r="I13" s="19" t="str">
        <f>IF(Q7="SI","Su negocio puede ser multiplicado con eficiencia por los siguientes parámetros:","Su negocio NO puede ser multiplicado por los siguientes parámetros:")</f>
        <v>Su negocio puede ser multiplicado con eficiencia por los siguientes parámetros:</v>
      </c>
      <c r="O13" s="99"/>
      <c r="P13" s="100" t="s">
        <v>78</v>
      </c>
      <c r="Q13" s="57">
        <f>Q12/Q10</f>
        <v>0.22000000000000008</v>
      </c>
    </row>
    <row r="14" spans="2:17" ht="18" x14ac:dyDescent="0.35">
      <c r="C14" s="14" t="s">
        <v>19</v>
      </c>
      <c r="D14" s="16">
        <f>'Presupuesto Anual Franquicias'!C28</f>
        <v>9777.7777777777774</v>
      </c>
      <c r="E14" s="15">
        <f>'Presupuesto Anual Franquicias'!D28</f>
        <v>8</v>
      </c>
      <c r="F14" s="138"/>
      <c r="G14" s="63"/>
      <c r="J14" s="139" t="s">
        <v>66</v>
      </c>
      <c r="K14" s="139"/>
      <c r="L14" s="139"/>
      <c r="O14" s="99"/>
      <c r="P14" s="100" t="s">
        <v>79</v>
      </c>
      <c r="Q14" s="58">
        <v>0.2</v>
      </c>
    </row>
    <row r="15" spans="2:17" x14ac:dyDescent="0.3">
      <c r="C15" s="14" t="s">
        <v>20</v>
      </c>
      <c r="D15" s="16">
        <f>'Presupuesto Anual Franquicias'!C29</f>
        <v>4888.8888888888887</v>
      </c>
      <c r="E15" s="15">
        <f>'Presupuesto Anual Franquicias'!D29</f>
        <v>4</v>
      </c>
      <c r="F15" s="138"/>
      <c r="G15" s="63"/>
      <c r="J15" s="147" t="s">
        <v>67</v>
      </c>
      <c r="K15" s="147"/>
      <c r="L15" s="147"/>
      <c r="O15" s="101"/>
      <c r="P15" s="102" t="str">
        <f>IF(Q13&gt;Q14,"Por arriba de la Industria:","Por debajo de la Industria:")</f>
        <v>Por arriba de la Industria:</v>
      </c>
      <c r="Q15" s="103">
        <f>Q13-Q14</f>
        <v>2.0000000000000073E-2</v>
      </c>
    </row>
    <row r="16" spans="2:17" x14ac:dyDescent="0.3">
      <c r="C16" s="14" t="s">
        <v>21</v>
      </c>
      <c r="D16" s="16">
        <f>'Presupuesto Anual Franquicias'!C30</f>
        <v>6111.1111111111113</v>
      </c>
      <c r="E16" s="15">
        <f>'Presupuesto Anual Franquicias'!D30</f>
        <v>5</v>
      </c>
      <c r="F16" s="138"/>
      <c r="G16" s="63"/>
      <c r="J16" s="1" t="s">
        <v>0</v>
      </c>
      <c r="K16" s="2" t="s">
        <v>1</v>
      </c>
      <c r="L16" s="3" t="s">
        <v>2</v>
      </c>
      <c r="N16" s="2" t="s">
        <v>100</v>
      </c>
    </row>
    <row r="17" spans="3:17" x14ac:dyDescent="0.3">
      <c r="C17" s="14" t="s">
        <v>22</v>
      </c>
      <c r="D17" s="16">
        <f>'Presupuesto Anual Franquicias'!C31</f>
        <v>6111.1111111111113</v>
      </c>
      <c r="E17" s="15">
        <f>'Presupuesto Anual Franquicias'!D31</f>
        <v>5</v>
      </c>
      <c r="F17" s="138"/>
      <c r="G17" s="63"/>
      <c r="H17" s="76"/>
      <c r="I17" s="77" t="s">
        <v>74</v>
      </c>
      <c r="J17" s="78">
        <f>MIN('Presupuesto Anual Franquicias'!$C$21:$C$32)</f>
        <v>4888.8888888888887</v>
      </c>
      <c r="K17" s="78">
        <f>AVERAGE(J17,L17)</f>
        <v>8555.5555555555547</v>
      </c>
      <c r="L17" s="78">
        <f>MAX('Presupuesto Anual Franquicias'!$C$21:$C$32)</f>
        <v>12222.222222222223</v>
      </c>
      <c r="N17" s="5">
        <f>N18*'Multiplicando su Negocio'!D28</f>
        <v>4888.8888888888887</v>
      </c>
    </row>
    <row r="18" spans="3:17" ht="21" x14ac:dyDescent="0.4">
      <c r="C18" s="80" t="s">
        <v>23</v>
      </c>
      <c r="D18" s="81">
        <f>'Presupuesto Anual Franquicias'!C32</f>
        <v>6111.1111111111113</v>
      </c>
      <c r="E18" s="82">
        <f>'Presupuesto Anual Franquicias'!D32</f>
        <v>5</v>
      </c>
      <c r="F18" s="138"/>
      <c r="G18" s="63"/>
      <c r="H18" s="76"/>
      <c r="I18" s="77" t="s">
        <v>75</v>
      </c>
      <c r="J18" s="78">
        <f>J19*'Multiplicando su Negocio'!$D$26</f>
        <v>1222.2222222222222</v>
      </c>
      <c r="K18" s="78">
        <f>K19*'Multiplicando su Negocio'!$D$26</f>
        <v>2138.8888888888887</v>
      </c>
      <c r="L18" s="78">
        <f>L19*'Multiplicando su Negocio'!$D$26</f>
        <v>3055.5555555555557</v>
      </c>
      <c r="N18" s="5">
        <f>N19*'Multiplicando su Negocio'!D26</f>
        <v>1222.2222222222222</v>
      </c>
      <c r="O18" s="20" t="s">
        <v>87</v>
      </c>
      <c r="P18" s="20"/>
      <c r="Q18" s="20"/>
    </row>
    <row r="19" spans="3:17" x14ac:dyDescent="0.3">
      <c r="C19" s="93" t="s">
        <v>24</v>
      </c>
      <c r="D19" s="94">
        <f>SUM(D7:D18)</f>
        <v>111222.22222222222</v>
      </c>
      <c r="E19" s="95">
        <v>1</v>
      </c>
      <c r="F19" s="96"/>
      <c r="G19" s="64"/>
      <c r="H19" s="76"/>
      <c r="I19" s="77" t="s">
        <v>76</v>
      </c>
      <c r="J19" s="78">
        <f>J20*'Multiplicando su Negocio'!$D$27</f>
        <v>611.11111111111109</v>
      </c>
      <c r="K19" s="78">
        <f>K20*'Multiplicando su Negocio'!$D$27</f>
        <v>1069.4444444444443</v>
      </c>
      <c r="L19" s="78">
        <f>L20*'Multiplicando su Negocio'!$D$27</f>
        <v>1527.7777777777778</v>
      </c>
      <c r="N19" s="5">
        <f>J20*'Multiplicando su Negocio'!D27</f>
        <v>611.11111111111109</v>
      </c>
      <c r="O19" s="19" t="s">
        <v>92</v>
      </c>
      <c r="P19" s="55"/>
    </row>
    <row r="20" spans="3:17" x14ac:dyDescent="0.3">
      <c r="H20" s="76"/>
      <c r="I20" s="91" t="s">
        <v>76</v>
      </c>
      <c r="J20" s="92">
        <f>J22*J26</f>
        <v>611.11111111111109</v>
      </c>
      <c r="K20" s="92">
        <f>K22*K26</f>
        <v>1069.4444444444443</v>
      </c>
      <c r="L20" s="92">
        <f>L22*L26</f>
        <v>1527.7777777777778</v>
      </c>
      <c r="N20" s="5">
        <f>N19/'Multiplicando su Negocio'!D27</f>
        <v>611.11111111111109</v>
      </c>
      <c r="O20" s="19" t="s">
        <v>93</v>
      </c>
    </row>
    <row r="21" spans="3:17" ht="15.6" x14ac:dyDescent="0.3">
      <c r="C21" s="144" t="s">
        <v>8</v>
      </c>
      <c r="D21" s="145"/>
      <c r="E21" s="145"/>
      <c r="F21" s="146"/>
      <c r="G21" s="62"/>
      <c r="H21" s="68"/>
      <c r="I21" s="67" t="s">
        <v>3</v>
      </c>
      <c r="J21" s="69">
        <f>+J17*'Presupuesto Anual Franquicias'!$P$10</f>
        <v>1075.5555555555559</v>
      </c>
      <c r="K21" s="69">
        <f>+K17*'Presupuesto Anual Franquicias'!$P$10</f>
        <v>1882.2222222222229</v>
      </c>
      <c r="L21" s="69">
        <f>+L17*'Presupuesto Anual Franquicias'!$P$10</f>
        <v>2688.8888888888901</v>
      </c>
      <c r="O21" s="97"/>
      <c r="P21" s="98" t="s">
        <v>85</v>
      </c>
      <c r="Q21" s="59">
        <v>0</v>
      </c>
    </row>
    <row r="22" spans="3:17" ht="14.4" customHeight="1" x14ac:dyDescent="0.3">
      <c r="C22" s="14" t="s">
        <v>9</v>
      </c>
      <c r="D22" s="16">
        <f>D7*$E$34</f>
        <v>2151.1111111111118</v>
      </c>
      <c r="E22" s="15">
        <f t="shared" ref="E22:E33" si="0">E7</f>
        <v>8</v>
      </c>
      <c r="F22" s="138" t="s">
        <v>11</v>
      </c>
      <c r="G22" s="63"/>
      <c r="H22" s="68"/>
      <c r="I22" s="67" t="s">
        <v>4</v>
      </c>
      <c r="J22" s="69">
        <f>'Multiplicando su Negocio'!$D$10</f>
        <v>500</v>
      </c>
      <c r="K22" s="69">
        <f>J22-(J22*$K$11)</f>
        <v>500</v>
      </c>
      <c r="L22" s="69">
        <f>K22-(K22*$K$11)</f>
        <v>500</v>
      </c>
      <c r="O22" s="99"/>
      <c r="P22" s="100" t="s">
        <v>81</v>
      </c>
      <c r="Q22" s="28">
        <f>J17*Q21</f>
        <v>0</v>
      </c>
    </row>
    <row r="23" spans="3:17" x14ac:dyDescent="0.3">
      <c r="C23" s="14" t="s">
        <v>12</v>
      </c>
      <c r="D23" s="16">
        <f t="shared" ref="D23:D33" si="1">D8*$E$34</f>
        <v>2420.0000000000009</v>
      </c>
      <c r="E23" s="15">
        <f t="shared" si="0"/>
        <v>9</v>
      </c>
      <c r="F23" s="138"/>
      <c r="G23" s="63"/>
      <c r="H23" s="60"/>
      <c r="I23" s="61" t="s">
        <v>94</v>
      </c>
      <c r="J23" s="65">
        <f>J17/J22</f>
        <v>9.7777777777777768</v>
      </c>
      <c r="K23" s="65">
        <f>K17/K22</f>
        <v>17.111111111111111</v>
      </c>
      <c r="L23" s="65">
        <f>L17/L22</f>
        <v>24.444444444444446</v>
      </c>
      <c r="N23" s="5"/>
      <c r="O23" s="99"/>
      <c r="P23" s="100" t="s">
        <v>83</v>
      </c>
      <c r="Q23" s="11">
        <v>0.05</v>
      </c>
    </row>
    <row r="24" spans="3:17" x14ac:dyDescent="0.3">
      <c r="C24" s="14" t="s">
        <v>13</v>
      </c>
      <c r="D24" s="16">
        <f t="shared" si="1"/>
        <v>2420.0000000000009</v>
      </c>
      <c r="E24" s="15">
        <f t="shared" si="0"/>
        <v>9</v>
      </c>
      <c r="F24" s="138"/>
      <c r="G24" s="63"/>
      <c r="H24" s="60"/>
      <c r="I24" s="61" t="s">
        <v>95</v>
      </c>
      <c r="J24" s="65">
        <f>J23/'Multiplicando su Negocio'!$D$28</f>
        <v>2.4444444444444442</v>
      </c>
      <c r="K24" s="65">
        <f>K23/'Multiplicando su Negocio'!$D$28</f>
        <v>4.2777777777777777</v>
      </c>
      <c r="L24" s="65">
        <f>L23/'Multiplicando su Negocio'!$D$28</f>
        <v>6.1111111111111116</v>
      </c>
      <c r="N24" s="5">
        <f>J23*$J$22</f>
        <v>4888.8888888888887</v>
      </c>
      <c r="O24" s="99"/>
      <c r="P24" s="100" t="s">
        <v>82</v>
      </c>
      <c r="Q24" s="28">
        <f>Q22*Q23</f>
        <v>0</v>
      </c>
    </row>
    <row r="25" spans="3:17" x14ac:dyDescent="0.3">
      <c r="C25" s="14" t="s">
        <v>15</v>
      </c>
      <c r="D25" s="16">
        <f t="shared" si="1"/>
        <v>2151.1111111111118</v>
      </c>
      <c r="E25" s="15">
        <f t="shared" si="0"/>
        <v>8</v>
      </c>
      <c r="F25" s="138"/>
      <c r="G25" s="63"/>
      <c r="H25" s="60"/>
      <c r="I25" s="61" t="s">
        <v>96</v>
      </c>
      <c r="J25" s="65">
        <f>J24/'Multiplicando su Negocio'!$D$26</f>
        <v>1.2222222222222221</v>
      </c>
      <c r="K25" s="65">
        <f>K24/'Multiplicando su Negocio'!$D$26</f>
        <v>2.1388888888888888</v>
      </c>
      <c r="L25" s="65">
        <f>L24/'Multiplicando su Negocio'!$D$26</f>
        <v>3.0555555555555558</v>
      </c>
      <c r="N25" s="5">
        <f>J24*$J$22</f>
        <v>1222.2222222222222</v>
      </c>
      <c r="O25" s="99"/>
      <c r="P25" s="100" t="s">
        <v>84</v>
      </c>
      <c r="Q25" s="56">
        <v>15</v>
      </c>
    </row>
    <row r="26" spans="3:17" x14ac:dyDescent="0.3">
      <c r="C26" s="14" t="s">
        <v>16</v>
      </c>
      <c r="D26" s="16">
        <f t="shared" si="1"/>
        <v>2688.8888888888901</v>
      </c>
      <c r="E26" s="15">
        <f t="shared" si="0"/>
        <v>10</v>
      </c>
      <c r="F26" s="138"/>
      <c r="G26" s="63"/>
      <c r="H26" s="60"/>
      <c r="I26" s="87" t="s">
        <v>96</v>
      </c>
      <c r="J26" s="88">
        <f>J25/'Multiplicando su Negocio'!$D$27</f>
        <v>1.2222222222222221</v>
      </c>
      <c r="K26" s="88">
        <f>K25/'Multiplicando su Negocio'!$D$27</f>
        <v>2.1388888888888888</v>
      </c>
      <c r="L26" s="88">
        <f>L25/'Multiplicando su Negocio'!$D$27</f>
        <v>3.0555555555555558</v>
      </c>
      <c r="N26" s="5">
        <f>J25*$J$22</f>
        <v>611.11111111111109</v>
      </c>
      <c r="O26" s="101"/>
      <c r="P26" s="102" t="s">
        <v>86</v>
      </c>
      <c r="Q26" s="105">
        <f>Q24*Q25</f>
        <v>0</v>
      </c>
    </row>
    <row r="27" spans="3:17" x14ac:dyDescent="0.3">
      <c r="C27" s="14" t="s">
        <v>17</v>
      </c>
      <c r="D27" s="16">
        <f t="shared" si="1"/>
        <v>2688.8888888888901</v>
      </c>
      <c r="E27" s="15">
        <f t="shared" si="0"/>
        <v>10</v>
      </c>
      <c r="F27" s="138"/>
      <c r="G27" s="63"/>
      <c r="H27" s="71"/>
      <c r="I27" s="70" t="s">
        <v>97</v>
      </c>
      <c r="J27" s="72">
        <f>J28*'Multiplicando su Negocio'!$D$28</f>
        <v>6.5185185185185182</v>
      </c>
      <c r="K27" s="72">
        <f>K28*'Multiplicando su Negocio'!$D$28</f>
        <v>11.407407407407407</v>
      </c>
      <c r="L27" s="72">
        <f>L28*'Multiplicando su Negocio'!$D$28</f>
        <v>16.296296296296298</v>
      </c>
      <c r="N27" s="5">
        <f>J26*$J$22</f>
        <v>611.11111111111109</v>
      </c>
    </row>
    <row r="28" spans="3:17" x14ac:dyDescent="0.3">
      <c r="C28" s="14" t="s">
        <v>18</v>
      </c>
      <c r="D28" s="16">
        <f t="shared" si="1"/>
        <v>2688.8888888888901</v>
      </c>
      <c r="E28" s="15">
        <f t="shared" si="0"/>
        <v>10</v>
      </c>
      <c r="F28" s="138"/>
      <c r="G28" s="63"/>
      <c r="H28" s="71"/>
      <c r="I28" s="70" t="s">
        <v>98</v>
      </c>
      <c r="J28" s="72">
        <f>J29*'Multiplicando su Negocio'!$D$26</f>
        <v>1.6296296296296295</v>
      </c>
      <c r="K28" s="72">
        <f>K29*'Multiplicando su Negocio'!$D$26</f>
        <v>2.8518518518518516</v>
      </c>
      <c r="L28" s="72">
        <f>L29*'Multiplicando su Negocio'!$D$26</f>
        <v>4.0740740740740744</v>
      </c>
      <c r="N28" s="5">
        <f>(J27*$J$22)*'Multiplicando su Negocio'!$D$29</f>
        <v>4888.8888888888887</v>
      </c>
    </row>
    <row r="29" spans="3:17" x14ac:dyDescent="0.3">
      <c r="C29" s="14" t="s">
        <v>19</v>
      </c>
      <c r="D29" s="16">
        <f t="shared" si="1"/>
        <v>2151.1111111111118</v>
      </c>
      <c r="E29" s="15">
        <f t="shared" si="0"/>
        <v>8</v>
      </c>
      <c r="F29" s="138"/>
      <c r="G29" s="63"/>
      <c r="H29" s="71"/>
      <c r="I29" s="70" t="s">
        <v>99</v>
      </c>
      <c r="J29" s="72">
        <f>J30*'Multiplicando su Negocio'!$D$27</f>
        <v>0.81481481481481477</v>
      </c>
      <c r="K29" s="72">
        <f>K30*'Multiplicando su Negocio'!$D$27</f>
        <v>1.4259259259259258</v>
      </c>
      <c r="L29" s="72">
        <f>L30*'Multiplicando su Negocio'!$D$27</f>
        <v>2.0370370370370372</v>
      </c>
      <c r="N29" s="5">
        <f>(J28*$J$22)*'Multiplicando su Negocio'!$D$29</f>
        <v>1222.2222222222222</v>
      </c>
    </row>
    <row r="30" spans="3:17" x14ac:dyDescent="0.3">
      <c r="C30" s="14" t="s">
        <v>20</v>
      </c>
      <c r="D30" s="16">
        <f t="shared" si="1"/>
        <v>1075.5555555555559</v>
      </c>
      <c r="E30" s="15">
        <f t="shared" si="0"/>
        <v>4</v>
      </c>
      <c r="F30" s="138"/>
      <c r="G30" s="63"/>
      <c r="H30" s="71"/>
      <c r="I30" s="89" t="s">
        <v>99</v>
      </c>
      <c r="J30" s="90">
        <f>J26/'Multiplicando su Negocio'!$D$29</f>
        <v>0.81481481481481477</v>
      </c>
      <c r="K30" s="90">
        <f>K26/'Multiplicando su Negocio'!$D$29</f>
        <v>1.4259259259259258</v>
      </c>
      <c r="L30" s="90">
        <f>L26/'Multiplicando su Negocio'!$D$29</f>
        <v>2.0370370370370372</v>
      </c>
      <c r="N30" s="5">
        <f>(J29*$J$22)*'Multiplicando su Negocio'!$D$29</f>
        <v>611.11111111111109</v>
      </c>
    </row>
    <row r="31" spans="3:17" x14ac:dyDescent="0.3">
      <c r="C31" s="14" t="s">
        <v>21</v>
      </c>
      <c r="D31" s="16">
        <f t="shared" si="1"/>
        <v>1344.444444444445</v>
      </c>
      <c r="E31" s="15">
        <f t="shared" si="0"/>
        <v>5</v>
      </c>
      <c r="F31" s="138"/>
      <c r="G31" s="63"/>
      <c r="H31" s="74"/>
      <c r="I31" s="66" t="s">
        <v>138</v>
      </c>
      <c r="J31" s="73">
        <f>J26*'Multiplicando su Negocio'!$D$29</f>
        <v>1.833333333333333</v>
      </c>
      <c r="K31" s="73">
        <f>K26*'Multiplicando su Negocio'!$D$29</f>
        <v>3.208333333333333</v>
      </c>
      <c r="L31" s="73">
        <f>L26*'Multiplicando su Negocio'!$D$29</f>
        <v>4.5833333333333339</v>
      </c>
      <c r="N31" s="5">
        <f>(J30*$J$22)*'Multiplicando su Negocio'!$D$29</f>
        <v>611.11111111111109</v>
      </c>
    </row>
    <row r="32" spans="3:17" x14ac:dyDescent="0.3">
      <c r="C32" s="14" t="s">
        <v>22</v>
      </c>
      <c r="D32" s="16">
        <f t="shared" si="1"/>
        <v>1344.444444444445</v>
      </c>
      <c r="E32" s="15">
        <f t="shared" si="0"/>
        <v>5</v>
      </c>
      <c r="F32" s="138"/>
      <c r="G32" s="63"/>
      <c r="H32" s="74"/>
      <c r="I32" s="66" t="s">
        <v>134</v>
      </c>
      <c r="J32" s="75">
        <f>J31*'Multiplicando su Negocio'!$D$27</f>
        <v>1.833333333333333</v>
      </c>
      <c r="K32" s="75">
        <f>K31*'Multiplicando su Negocio'!$D$27</f>
        <v>3.208333333333333</v>
      </c>
      <c r="L32" s="75">
        <f>L31*'Multiplicando su Negocio'!$D$27</f>
        <v>4.5833333333333339</v>
      </c>
    </row>
    <row r="33" spans="3:7" x14ac:dyDescent="0.3">
      <c r="C33" s="14" t="s">
        <v>23</v>
      </c>
      <c r="D33" s="16">
        <f t="shared" si="1"/>
        <v>1344.444444444445</v>
      </c>
      <c r="E33" s="15">
        <f t="shared" si="0"/>
        <v>5</v>
      </c>
      <c r="F33" s="138"/>
      <c r="G33" s="63"/>
    </row>
    <row r="34" spans="3:7" x14ac:dyDescent="0.3">
      <c r="C34" s="93" t="s">
        <v>24</v>
      </c>
      <c r="D34" s="94">
        <f>SUM(D22:D33)</f>
        <v>24468.888888888901</v>
      </c>
      <c r="E34" s="95">
        <f>'Presupuesto Anual Franquicias'!P10</f>
        <v>0.22000000000000008</v>
      </c>
      <c r="F34" s="96"/>
      <c r="G34" s="64"/>
    </row>
  </sheetData>
  <sheetProtection algorithmName="SHA-512" hashValue="2ru5cBDlqe7IVOKLDxFO3epS3KVadnJ0LmjuepeME7UVd7oR+6vDw9K7NL4P/fuWtAel3tzGty9qKhUHETnkdw==" saltValue="J5TnVphycEvT5YUUuzxibQ==" spinCount="100000" sheet="1" objects="1" scenarios="1" selectLockedCells="1"/>
  <mergeCells count="8">
    <mergeCell ref="F22:F33"/>
    <mergeCell ref="J14:L14"/>
    <mergeCell ref="J8:L8"/>
    <mergeCell ref="B1:Q1"/>
    <mergeCell ref="C6:F6"/>
    <mergeCell ref="C21:F21"/>
    <mergeCell ref="J15:L15"/>
    <mergeCell ref="F7:F18"/>
  </mergeCells>
  <conditionalFormatting sqref="B1:Q1">
    <cfRule type="containsText" dxfId="1" priority="1" operator="containsText" text="SU NEGOCIO NO PUEDE SER FRANQUICIADO">
      <formula>NOT(ISERROR(SEARCH("SU NEGOCIO NO PUEDE SER FRANQUICIADO",B1)))</formula>
    </cfRule>
    <cfRule type="containsText" dxfId="0" priority="2" operator="containsText" text="SU NEGOCIO PUEDE SER FRANQUICIADO">
      <formula>NOT(ISERROR(SEARCH("SU NEGOCIO PUEDE SER FRANQUICIADO",B1)))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Multiplicando su Negocio</vt:lpstr>
      <vt:lpstr>Presupuesto Anual Franquicias</vt:lpstr>
      <vt:lpstr>Viabilidad para Franquiciar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A. Reñasco González</dc:creator>
  <cp:lastModifiedBy>Walter A. Reñasco González</cp:lastModifiedBy>
  <dcterms:created xsi:type="dcterms:W3CDTF">2022-07-23T21:38:48Z</dcterms:created>
  <dcterms:modified xsi:type="dcterms:W3CDTF">2022-08-25T21:30:18Z</dcterms:modified>
</cp:coreProperties>
</file>