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ranquiciadores Centroamérica\Franquiciadores - División Franquiciantes - Ventas 2022\"/>
    </mc:Choice>
  </mc:AlternateContent>
  <bookViews>
    <workbookView xWindow="0" yWindow="0" windowWidth="20496" windowHeight="9792"/>
  </bookViews>
  <sheets>
    <sheet name="Inicio" sheetId="4" r:id="rId1"/>
    <sheet name="Dinámica de su Negocio" sheetId="5" r:id="rId2"/>
    <sheet name="Presupuesto Anual" sheetId="6" r:id="rId3"/>
    <sheet name="Viabilidad para Franquicia" sheetId="1" r:id="rId4"/>
  </sheets>
  <externalReferences>
    <externalReference r:id="rId5"/>
  </externalReferences>
  <definedNames>
    <definedName name="A" localSheetId="1">Tabla36</definedName>
    <definedName name="A" localSheetId="2">Tabla36</definedName>
    <definedName name="A">Tabla36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J10" i="1" l="1"/>
  <c r="K30" i="5" l="1"/>
  <c r="L26" i="5"/>
  <c r="M23" i="5" s="1"/>
  <c r="K26" i="5"/>
  <c r="K31" i="5" s="1"/>
  <c r="J33" i="1"/>
  <c r="M25" i="5" l="1"/>
  <c r="M26" i="5"/>
  <c r="M24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12" i="5"/>
  <c r="J6" i="5"/>
  <c r="E8" i="6" s="1"/>
  <c r="E14" i="1" l="1"/>
  <c r="E10" i="1"/>
  <c r="D20" i="5"/>
  <c r="D30" i="5" l="1"/>
  <c r="D18" i="5"/>
  <c r="K6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7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12" i="5"/>
  <c r="G8" i="6"/>
  <c r="K13" i="5" l="1"/>
  <c r="K8" i="5"/>
  <c r="K9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14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15" i="5"/>
  <c r="K10" i="5"/>
  <c r="K16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J21" i="1"/>
  <c r="K21" i="1"/>
  <c r="Q7" i="1" l="1"/>
  <c r="I13" i="1" s="1"/>
  <c r="O4" i="1"/>
  <c r="J31" i="1"/>
  <c r="J30" i="1"/>
  <c r="N31" i="1" s="1"/>
  <c r="Q12" i="1"/>
  <c r="J20" i="1"/>
  <c r="N19" i="1" s="1"/>
  <c r="O5" i="1"/>
  <c r="N18" i="1" l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<sst xmlns="http://schemas.openxmlformats.org/spreadsheetml/2006/main" count="222" uniqueCount="149">
  <si>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</si>
  <si>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</si>
  <si>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</si>
  <si>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</si>
  <si>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</si>
  <si>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</si>
  <si>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</si>
  <si>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</si>
  <si>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</si>
  <si>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</si>
  <si>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</si>
  <si>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</si>
  <si>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</si>
  <si>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</si>
  <si>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</si>
  <si>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</si>
  <si>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</si>
  <si>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</si>
  <si>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</si>
  <si>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</si>
  <si>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</si>
  <si>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</si>
  <si>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</si>
  <si>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</si>
  <si>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</si>
  <si>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</si>
  <si>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</si>
  <si>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</si>
  <si>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</si>
  <si>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</si>
  <si>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</si>
  <si>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</si>
  <si>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</si>
  <si>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</si>
  <si>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</si>
  <si>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Acá podrá identificar cuánto debería hacer su empresa al mes en ventas mínimas.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</si>
  <si>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</si>
  <si>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</si>
  <si>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</si>
  <si>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</si>
  <si>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</si>
  <si>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</si>
  <si>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</si>
  <si>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</si>
  <si>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</si>
  <si>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</si>
  <si>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</si>
  <si>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Conforme al puntaje calificado arriba, describa por favor qué tipo de ventas es: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</si>
  <si>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</si>
  <si>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</si>
  <si>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</si>
  <si>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</si>
  <si>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</si>
  <si>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experiencia en las ventas de su negocio, así luego calificarlo en escala del 1 a 10 para identificar una estacionalidad</t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</si>
  <si>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</si>
  <si>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</si>
  <si>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</si>
  <si>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</si>
  <si>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</si>
  <si>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</si>
  <si>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</si>
  <si>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</si>
  <si>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</si>
  <si>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</si>
  <si>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</si>
  <si>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Comportamiento Financiero: una idea rápida de la Factibilidad y Rentabilidad de la Franquicia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</si>
  <si>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</si>
  <si>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</si>
  <si>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</si>
  <si>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</si>
  <si>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</si>
  <si>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</si>
  <si>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</si>
  <si>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</si>
  <si>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</si>
  <si>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</si>
  <si>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</si>
  <si>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</si>
  <si>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</si>
  <si>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</si>
  <si>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</si>
  <si>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</si>
  <si>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</si>
  <si>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¿Su negocio puede ser franquiciable?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</si>
  <si>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</si>
  <si>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</si>
  <si>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</si>
  <si>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</si>
  <si>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</si>
  <si>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</si>
  <si>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</si>
  <si>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</si>
  <si>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</si>
  <si>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</si>
  <si>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</si>
  <si>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</si>
  <si>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</si>
  <si>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</si>
  <si>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</si>
  <si>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</si>
  <si>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</si>
  <si>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</si>
  <si>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</si>
  <si>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</si>
  <si>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</si>
  <si>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</si>
  <si>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</si>
  <si>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</si>
  <si>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</si>
  <si>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</si>
  <si>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</si>
  <si>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</si>
  <si>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</si>
  <si>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</si>
  <si>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</si>
  <si>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</si>
  <si>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</si>
  <si>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</si>
  <si>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</si>
  <si>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</si>
  <si>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</si>
  <si>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</si>
  <si>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</si>
  <si>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</si>
  <si>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</si>
  <si>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</si>
  <si>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5 Sencillos Datos para identificar si es VIABLE multiplicar su negocio</t>
  </si>
  <si>
    <t>Digite el tikect promedio en los cuadros amarillos. Gracias.</t>
  </si>
  <si>
    <t>(Capacidad Instalada Total) Estantes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</si>
  <si>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</si>
  <si>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</si>
  <si>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</si>
  <si>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</si>
  <si>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</si>
  <si>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</si>
  <si>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Solamente poner los productos más comunes de ventas, no los especiales.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</si>
  <si>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</si>
  <si>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</si>
  <si>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</si>
  <si>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</si>
  <si>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</si>
  <si>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Elija por favor solamente la línea que más vende de sus productos.</t>
  </si>
  <si>
    <t>¿Cuál es el ticket promedio de la línea de mayor producción?</t>
  </si>
  <si>
    <t>Línea Económica</t>
  </si>
  <si>
    <t>Línea Media</t>
  </si>
  <si>
    <t>Línea Lujosa</t>
  </si>
  <si>
    <t>¿Cuántos productos piensa usted produce en total?</t>
  </si>
  <si>
    <t>Productos/Estante/Día:</t>
  </si>
  <si>
    <t>promedio productos facturados/estante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</si>
</sst>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409]* #,##0.00_ ;_-[$$-409]* \-#,##0.00\ ;_-[$$-409]* &quot;-&quot;??_ ;_-@_ "/>
    <numFmt numFmtId="165" formatCode="0.0%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2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1" fillId="5" borderId="1" xfId="0" applyFont="1" applyFill="1" applyBorder="1" applyAlignment="1">
      <alignment horizontal="right"/>
    </xf>
    <xf numFmtId="164" fontId="1" fillId="5" borderId="3" xfId="0" applyNumberFormat="1" applyFont="1" applyFill="1" applyBorder="1"/>
    <xf numFmtId="164" fontId="1" fillId="5" borderId="2" xfId="0" applyNumberFormat="1" applyFont="1" applyFill="1" applyBorder="1"/>
    <xf numFmtId="9" fontId="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164" fontId="13" fillId="5" borderId="0" xfId="0" applyNumberFormat="1" applyFont="1" applyFill="1" applyBorder="1"/>
    <xf numFmtId="0" fontId="14" fillId="0" borderId="0" xfId="0" applyFont="1" applyBorder="1" applyAlignment="1">
      <alignment horizontal="right"/>
    </xf>
    <xf numFmtId="3" fontId="15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left"/>
    </xf>
    <xf numFmtId="3" fontId="13" fillId="5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164" fontId="20" fillId="5" borderId="0" xfId="0" applyNumberFormat="1" applyFont="1" applyFill="1" applyBorder="1"/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8" borderId="0" xfId="0" applyFill="1"/>
    <xf numFmtId="0" fontId="17" fillId="8" borderId="0" xfId="0" applyFont="1" applyFill="1" applyBorder="1" applyAlignment="1">
      <alignment horizontal="right"/>
    </xf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/>
    </xf>
    <xf numFmtId="164" fontId="22" fillId="8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9" borderId="0" xfId="0" applyFont="1" applyFill="1"/>
    <xf numFmtId="0" fontId="13" fillId="9" borderId="0" xfId="0" applyFont="1" applyFill="1" applyBorder="1" applyAlignment="1"/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8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1" fillId="5" borderId="8" xfId="0" applyNumberFormat="1" applyFon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0" fontId="0" fillId="6" borderId="0" xfId="0" applyFill="1" applyAlignment="1" applyProtection="1">
      <alignment horizontal="center"/>
      <protection locked="0"/>
    </xf>
    <xf numFmtId="1" fontId="0" fillId="6" borderId="0" xfId="0" applyNumberFormat="1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9" fontId="2" fillId="6" borderId="0" xfId="0" applyNumberFormat="1" applyFont="1" applyFill="1" applyAlignment="1" applyProtection="1">
      <alignment horizontal="center"/>
      <protection locked="0"/>
    </xf>
    <xf numFmtId="164" fontId="0" fillId="6" borderId="0" xfId="0" applyNumberFormat="1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9" fontId="0" fillId="6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0" fontId="21" fillId="5" borderId="11" xfId="0" applyFont="1" applyFill="1" applyBorder="1"/>
    <xf numFmtId="0" fontId="1" fillId="5" borderId="12" xfId="0" applyFont="1" applyFill="1" applyBorder="1" applyAlignment="1">
      <alignment horizontal="right"/>
    </xf>
    <xf numFmtId="0" fontId="21" fillId="5" borderId="4" xfId="0" applyFont="1" applyFill="1" applyBorder="1"/>
    <xf numFmtId="0" fontId="1" fillId="5" borderId="0" xfId="0" applyFont="1" applyFill="1" applyBorder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0" fontId="21" fillId="5" borderId="6" xfId="0" applyFont="1" applyFill="1" applyBorder="1"/>
    <xf numFmtId="0" fontId="1" fillId="5" borderId="7" xfId="0" applyFont="1" applyFill="1" applyBorder="1" applyAlignment="1">
      <alignment horizontal="right"/>
    </xf>
    <xf numFmtId="9" fontId="0" fillId="6" borderId="10" xfId="0" applyNumberFormat="1" applyFill="1" applyBorder="1" applyAlignment="1" applyProtection="1">
      <alignment horizontal="center"/>
      <protection locked="0"/>
    </xf>
    <xf numFmtId="164" fontId="1" fillId="5" borderId="8" xfId="0" applyNumberFormat="1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8" xfId="3" applyNumberFormat="1" applyFont="1" applyFill="1" applyBorder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1" fontId="2" fillId="11" borderId="0" xfId="0" applyNumberFormat="1" applyFont="1" applyFill="1" applyAlignment="1">
      <alignment horizontal="center"/>
    </xf>
    <xf numFmtId="166" fontId="2" fillId="10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9" fontId="0" fillId="6" borderId="0" xfId="0" applyNumberForma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Border="1" applyAlignment="1" applyProtection="1">
      <alignment vertical="center"/>
      <protection locked="0"/>
    </xf>
    <xf numFmtId="1" fontId="0" fillId="6" borderId="0" xfId="0" applyNumberForma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Porcentaje" xfId="3" builtinId="5"/>
    <cellStyle name="Porcentaje 2" xfId="2"/>
  </cellStyles>
  <dxfs count="0"/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ravalegal.com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hyperlink" Target="https://www.franquiciashubs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bdseniorpartners.com/" TargetMode="External"/><Relationship Id="rId11" Type="http://schemas.openxmlformats.org/officeDocument/2006/relationships/hyperlink" Target="#'Din&#225;mica de su Negocio'!A1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https://www.winpartnersgroup.com/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hyperlink" Target="#'Presupuesto Anual'!A1"/><Relationship Id="rId7" Type="http://schemas.openxmlformats.org/officeDocument/2006/relationships/image" Target="../media/image11.pn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6" Type="http://schemas.openxmlformats.org/officeDocument/2006/relationships/image" Target="../media/image10.png"/><Relationship Id="rId5" Type="http://schemas.openxmlformats.org/officeDocument/2006/relationships/hyperlink" Target="#Inicio!A1"/><Relationship Id="rId4" Type="http://schemas.openxmlformats.org/officeDocument/2006/relationships/image" Target="../media/image7.png"/><Relationship Id="rId9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in&#225;mica de su Negocio'!A1"/><Relationship Id="rId2" Type="http://schemas.openxmlformats.org/officeDocument/2006/relationships/image" Target="../media/image7.png"/><Relationship Id="rId1" Type="http://schemas.openxmlformats.org/officeDocument/2006/relationships/hyperlink" Target="#'Viabilidad para Franquici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Presupuesto Anu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678180</xdr:colOff>
      <xdr:row>2</xdr:row>
      <xdr:rowOff>91440</xdr:rowOff>
    </xdr:from>
    <xdr:to>
      <xdr:col>17</xdr:col>
      <xdr:colOff>556260</xdr:colOff>
      <xdr:row>18</xdr:row>
      <xdr:rowOff>15240</xdr:rowOff>
    </xdr:to>
    <xdr:pic>
      <xdr:nvPicPr>
        <xdr:cNvPr id="17" name="Imagen 16" descr="La producción a demanda abre la puerta a la producción en serie  individualizada | HB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420" y="457200"/>
          <a:ext cx="304800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350520</xdr:colOff>
      <xdr:row>2</xdr:row>
      <xdr:rowOff>129540</xdr:rowOff>
    </xdr:from>
    <xdr:to>
      <xdr:col>5</xdr:col>
      <xdr:colOff>149860</xdr:colOff>
      <xdr:row>11</xdr:row>
      <xdr:rowOff>30480</xdr:rowOff>
    </xdr:to>
    <xdr:pic>
      <xdr:nvPicPr>
        <xdr:cNvPr id="2" name="Imagen 1">
          <a:hlinkClick xmlns:r="http://schemas.openxmlformats.org/officeDocument/2006/relationships" r:id="rId2" tooltip="Dirección General de Franquicias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1143000" y="49530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27</xdr:row>
      <xdr:rowOff>0</xdr:rowOff>
    </xdr:from>
    <xdr:to>
      <xdr:col>4</xdr:col>
      <xdr:colOff>727865</xdr:colOff>
      <xdr:row>32</xdr:row>
      <xdr:rowOff>76200</xdr:rowOff>
    </xdr:to>
    <xdr:pic>
      <xdr:nvPicPr>
        <xdr:cNvPr id="3" name="Imagen 2">
          <a:hlinkClick xmlns:r="http://schemas.openxmlformats.org/officeDocument/2006/relationships" r:id="rId4" tooltip="Dirección Ejecutiva de Franquicias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1325880" y="493776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335280</xdr:colOff>
      <xdr:row>27</xdr:row>
      <xdr:rowOff>91441</xdr:rowOff>
    </xdr:from>
    <xdr:to>
      <xdr:col>11</xdr:col>
      <xdr:colOff>236220</xdr:colOff>
      <xdr:row>32</xdr:row>
      <xdr:rowOff>38101</xdr:rowOff>
    </xdr:to>
    <xdr:pic>
      <xdr:nvPicPr>
        <xdr:cNvPr id="4" name="Imagen 3">
          <a:hlinkClick xmlns:r="http://schemas.openxmlformats.org/officeDocument/2006/relationships" r:id="rId6" tooltip="Dirección Jurídica Franquicias para USA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5882640" y="5029201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</xdr:colOff>
      <xdr:row>28</xdr:row>
      <xdr:rowOff>17596</xdr:rowOff>
    </xdr:from>
    <xdr:to>
      <xdr:col>16</xdr:col>
      <xdr:colOff>512254</xdr:colOff>
      <xdr:row>32</xdr:row>
      <xdr:rowOff>83897</xdr:rowOff>
    </xdr:to>
    <xdr:pic>
      <xdr:nvPicPr>
        <xdr:cNvPr id="5" name="Imagen 4">
          <a:hlinkClick xmlns:r="http://schemas.openxmlformats.org/officeDocument/2006/relationships" r:id="rId8" tooltip="Dirección Jurídica Franquicias para Centroamérica"/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6640" y="5138236"/>
          <a:ext cx="1975294" cy="797821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2</xdr:row>
      <xdr:rowOff>129540</xdr:rowOff>
    </xdr:from>
    <xdr:to>
      <xdr:col>14</xdr:col>
      <xdr:colOff>99060</xdr:colOff>
      <xdr:row>15</xdr:row>
      <xdr:rowOff>0</xdr:rowOff>
    </xdr:to>
    <xdr:sp macro="" textlink="">
      <xdr:nvSpPr>
        <xdr:cNvPr id="8" name="CuadroTexto 7"/>
        <xdr:cNvSpPr txBox="1"/>
      </xdr:nvSpPr>
      <xdr:spPr>
        <a:xfrm>
          <a:off x="4861560" y="678180"/>
          <a:ext cx="633222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2</xdr:col>
      <xdr:colOff>76200</xdr:colOff>
      <xdr:row>17</xdr:row>
      <xdr:rowOff>121920</xdr:rowOff>
    </xdr:from>
    <xdr:to>
      <xdr:col>15</xdr:col>
      <xdr:colOff>777240</xdr:colOff>
      <xdr:row>24</xdr:row>
      <xdr:rowOff>0</xdr:rowOff>
    </xdr:to>
    <xdr:sp macro="" textlink="">
      <xdr:nvSpPr>
        <xdr:cNvPr id="9" name="CuadroTexto 8"/>
        <xdr:cNvSpPr txBox="1"/>
      </xdr:nvSpPr>
      <xdr:spPr>
        <a:xfrm>
          <a:off x="1661160" y="3230880"/>
          <a:ext cx="1100328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Siga las siguientes instrucciones</a:t>
          </a:r>
          <a:r>
            <a:rPr lang="es-NI" sz="24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para identificar el potencial de la rentabilidad de su proyecto de micro franquicias para su negocio comercial.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525780</xdr:colOff>
      <xdr:row>11</xdr:row>
      <xdr:rowOff>60960</xdr:rowOff>
    </xdr:from>
    <xdr:to>
      <xdr:col>2</xdr:col>
      <xdr:colOff>670560</xdr:colOff>
      <xdr:row>13</xdr:row>
      <xdr:rowOff>159437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318260" y="20726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556260</xdr:colOff>
      <xdr:row>33</xdr:row>
      <xdr:rowOff>60960</xdr:rowOff>
    </xdr:from>
    <xdr:to>
      <xdr:col>2</xdr:col>
      <xdr:colOff>701040</xdr:colOff>
      <xdr:row>35</xdr:row>
      <xdr:rowOff>159437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348740" y="609600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548640</xdr:colOff>
      <xdr:row>33</xdr:row>
      <xdr:rowOff>60960</xdr:rowOff>
    </xdr:from>
    <xdr:to>
      <xdr:col>8</xdr:col>
      <xdr:colOff>693420</xdr:colOff>
      <xdr:row>35</xdr:row>
      <xdr:rowOff>159437</xdr:rowOff>
    </xdr:to>
    <xdr:pic>
      <xdr:nvPicPr>
        <xdr:cNvPr id="14" name="Imagen 13" descr="Vector Transparente PNG Y SVG De Trazo De Icono De Sitio Web Www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6096000" y="609600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579120</xdr:colOff>
      <xdr:row>33</xdr:row>
      <xdr:rowOff>60960</xdr:rowOff>
    </xdr:from>
    <xdr:to>
      <xdr:col>14</xdr:col>
      <xdr:colOff>723900</xdr:colOff>
      <xdr:row>35</xdr:row>
      <xdr:rowOff>159437</xdr:rowOff>
    </xdr:to>
    <xdr:pic>
      <xdr:nvPicPr>
        <xdr:cNvPr id="15" name="Imagen 14" descr="Vector Transparente PNG Y SVG De Trazo De Icono De Sitio Web Www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881360" y="609600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297180</xdr:colOff>
      <xdr:row>1</xdr:row>
      <xdr:rowOff>60960</xdr:rowOff>
    </xdr:from>
    <xdr:to>
      <xdr:col>16</xdr:col>
      <xdr:colOff>995</xdr:colOff>
      <xdr:row>4</xdr:row>
      <xdr:rowOff>55100</xdr:rowOff>
    </xdr:to>
    <xdr:grpSp>
      <xdr:nvGrpSpPr>
        <xdr:cNvPr id="7" name="Grupo 6"/>
        <xdr:cNvGrpSpPr/>
      </xdr:nvGrpSpPr>
      <xdr:grpSpPr>
        <a:xfrm>
          <a:off x="11391900" y="243840"/>
          <a:ext cx="1288775" cy="542780"/>
          <a:chOff x="11391900" y="243840"/>
          <a:chExt cx="1288775" cy="542780"/>
        </a:xfrm>
      </xdr:grpSpPr>
      <xdr:pic>
        <xdr:nvPicPr>
          <xdr:cNvPr id="10" name="Imagen 9">
            <a:hlinkClick xmlns:r="http://schemas.openxmlformats.org/officeDocument/2006/relationships" r:id="rId11" tooltip="Conozca cuál debe ser la dinámica de su negocio franquiciado"/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30101" y="243840"/>
            <a:ext cx="450574" cy="444305"/>
          </a:xfrm>
          <a:prstGeom prst="rect">
            <a:avLst/>
          </a:prstGeom>
        </xdr:spPr>
      </xdr:pic>
      <xdr:sp macro="" textlink="">
        <xdr:nvSpPr>
          <xdr:cNvPr id="11" name="CuadroTexto 10">
            <a:hlinkClick xmlns:r="http://schemas.openxmlformats.org/officeDocument/2006/relationships" r:id="rId11" tooltip="Conozca cuál debe ser la dinámica de su negocio franquiciado"/>
          </xdr:cNvPr>
          <xdr:cNvSpPr txBox="1"/>
        </xdr:nvSpPr>
        <xdr:spPr>
          <a:xfrm>
            <a:off x="11391900" y="25556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1">
                    <a:lumMod val="50000"/>
                  </a:schemeClr>
                </a:solidFill>
              </a:rPr>
              <a:t>Siguiente página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100740</xdr:rowOff>
    </xdr:to>
    <xdr:pic>
      <xdr:nvPicPr>
        <xdr:cNvPr id="6" name="Imagen 5" descr="Icono de pago de factura de recibo de transacción en papel | Vector Premiu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31</xdr:row>
      <xdr:rowOff>53340</xdr:rowOff>
    </xdr:to>
    <xdr:pic>
      <xdr:nvPicPr>
        <xdr:cNvPr id="4" name="Imagen 3" descr="Íconos de hora en SVG, PNG, AI para descarga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586740</xdr:colOff>
      <xdr:row>0</xdr:row>
      <xdr:rowOff>175260</xdr:rowOff>
    </xdr:from>
    <xdr:to>
      <xdr:col>14</xdr:col>
      <xdr:colOff>290555</xdr:colOff>
      <xdr:row>2</xdr:row>
      <xdr:rowOff>207500</xdr:rowOff>
    </xdr:to>
    <xdr:grpSp>
      <xdr:nvGrpSpPr>
        <xdr:cNvPr id="2" name="Grupo 1"/>
        <xdr:cNvGrpSpPr/>
      </xdr:nvGrpSpPr>
      <xdr:grpSpPr>
        <a:xfrm>
          <a:off x="12832080" y="175260"/>
          <a:ext cx="1288775" cy="542780"/>
          <a:chOff x="12832080" y="175260"/>
          <a:chExt cx="1288775" cy="542780"/>
        </a:xfrm>
      </xdr:grpSpPr>
      <xdr:pic>
        <xdr:nvPicPr>
          <xdr:cNvPr id="9" name="Imagen 8">
            <a:hlinkClick xmlns:r="http://schemas.openxmlformats.org/officeDocument/2006/relationships" r:id="rId3" tooltip="Conozca un posible presupuesto si franquicia su negocio"/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670281" y="175260"/>
            <a:ext cx="450574" cy="444305"/>
          </a:xfrm>
          <a:prstGeom prst="rect">
            <a:avLst/>
          </a:prstGeom>
        </xdr:spPr>
      </xdr:pic>
      <xdr:sp macro="" textlink="">
        <xdr:nvSpPr>
          <xdr:cNvPr id="10" name="CuadroTexto 9">
            <a:hlinkClick xmlns:r="http://schemas.openxmlformats.org/officeDocument/2006/relationships" r:id="rId3" tooltip="Conozca un posible presupuesto si franquicia su negocio"/>
          </xdr:cNvPr>
          <xdr:cNvSpPr txBox="1"/>
        </xdr:nvSpPr>
        <xdr:spPr>
          <a:xfrm>
            <a:off x="12832080" y="18698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1">
                    <a:lumMod val="50000"/>
                  </a:schemeClr>
                </a:solidFill>
              </a:rPr>
              <a:t>Página Sigueinte</a:t>
            </a:r>
          </a:p>
        </xdr:txBody>
      </xdr:sp>
    </xdr:grpSp>
    <xdr:clientData/>
  </xdr:twoCellAnchor>
  <xdr:twoCellAnchor>
    <xdr:from>
      <xdr:col>12</xdr:col>
      <xdr:colOff>586740</xdr:colOff>
      <xdr:row>2</xdr:row>
      <xdr:rowOff>129540</xdr:rowOff>
    </xdr:from>
    <xdr:to>
      <xdr:col>14</xdr:col>
      <xdr:colOff>290555</xdr:colOff>
      <xdr:row>4</xdr:row>
      <xdr:rowOff>138920</xdr:rowOff>
    </xdr:to>
    <xdr:grpSp>
      <xdr:nvGrpSpPr>
        <xdr:cNvPr id="11" name="Grupo 10"/>
        <xdr:cNvGrpSpPr/>
      </xdr:nvGrpSpPr>
      <xdr:grpSpPr>
        <a:xfrm>
          <a:off x="12832080" y="640080"/>
          <a:ext cx="1288775" cy="542780"/>
          <a:chOff x="12832080" y="640080"/>
          <a:chExt cx="1288775" cy="542780"/>
        </a:xfrm>
      </xdr:grpSpPr>
      <xdr:pic>
        <xdr:nvPicPr>
          <xdr:cNvPr id="12" name="Imagen 11">
            <a:hlinkClick xmlns:r="http://schemas.openxmlformats.org/officeDocument/2006/relationships" r:id="rId5" tooltip="Regrese al Inicio"/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13670281" y="640080"/>
            <a:ext cx="450574" cy="444305"/>
          </a:xfrm>
          <a:prstGeom prst="rect">
            <a:avLst/>
          </a:prstGeom>
        </xdr:spPr>
      </xdr:pic>
      <xdr:sp macro="" textlink="">
        <xdr:nvSpPr>
          <xdr:cNvPr id="13" name="CuadroTexto 12">
            <a:hlinkClick xmlns:r="http://schemas.openxmlformats.org/officeDocument/2006/relationships" r:id="rId5" tooltip="Regrese al Inicio"/>
          </xdr:cNvPr>
          <xdr:cNvSpPr txBox="1"/>
        </xdr:nvSpPr>
        <xdr:spPr>
          <a:xfrm>
            <a:off x="12832080" y="65180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/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/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26</xdr:row>
      <xdr:rowOff>114300</xdr:rowOff>
    </xdr:from>
    <xdr:to>
      <xdr:col>13</xdr:col>
      <xdr:colOff>685800</xdr:colOff>
      <xdr:row>31</xdr:row>
      <xdr:rowOff>15240</xdr:rowOff>
    </xdr:to>
    <xdr:sp macro="" textlink="">
      <xdr:nvSpPr>
        <xdr:cNvPr id="16" name="CuadroTexto 15"/>
        <xdr:cNvSpPr txBox="1"/>
      </xdr:nvSpPr>
      <xdr:spPr>
        <a:xfrm>
          <a:off x="11574780" y="5791200"/>
          <a:ext cx="2148840" cy="815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comprar fijo de tu negocio,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compra lo básico.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122040</xdr:rowOff>
    </xdr:to>
    <xdr:pic>
      <xdr:nvPicPr>
        <xdr:cNvPr id="23" name="Imagen 22" descr="Linea de ensamblaje - Iconos gratis de industri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28</xdr:row>
      <xdr:rowOff>99060</xdr:rowOff>
    </xdr:to>
    <xdr:pic>
      <xdr:nvPicPr>
        <xdr:cNvPr id="24" name="Imagen 23" descr="Vector Transparente PNG Y SVG De Camisa En El Colgado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25</xdr:row>
      <xdr:rowOff>60960</xdr:rowOff>
    </xdr:to>
    <xdr:pic>
      <xdr:nvPicPr>
        <xdr:cNvPr id="25" name="Imagen 24" descr="👞 Zapato De Hombre Emoji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32</xdr:row>
      <xdr:rowOff>30480</xdr:rowOff>
    </xdr:to>
    <xdr:pic>
      <xdr:nvPicPr>
        <xdr:cNvPr id="22" name="Imagen 21" descr="Thumb Image - Productos De Mercado Png, Transparent Png , Transparent Png  Image - PNGitem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/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/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/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/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30</xdr:row>
      <xdr:rowOff>76200</xdr:rowOff>
    </xdr:from>
    <xdr:to>
      <xdr:col>5</xdr:col>
      <xdr:colOff>1387835</xdr:colOff>
      <xdr:row>33</xdr:row>
      <xdr:rowOff>70340</xdr:rowOff>
    </xdr:to>
    <xdr:grpSp>
      <xdr:nvGrpSpPr>
        <xdr:cNvPr id="5" name="Grupo 4"/>
        <xdr:cNvGrpSpPr/>
      </xdr:nvGrpSpPr>
      <xdr:grpSpPr>
        <a:xfrm>
          <a:off x="3680460" y="6225540"/>
          <a:ext cx="1288775" cy="542780"/>
          <a:chOff x="3680460" y="6225540"/>
          <a:chExt cx="1288775" cy="542780"/>
        </a:xfrm>
      </xdr:grpSpPr>
      <xdr:pic>
        <xdr:nvPicPr>
          <xdr:cNvPr id="7" name="Imagen 6">
            <a:hlinkClick xmlns:r="http://schemas.openxmlformats.org/officeDocument/2006/relationships" r:id="rId1" tooltip="Conozca si su negocio puede ser franquiciado"/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18661" y="6225540"/>
            <a:ext cx="450574" cy="444305"/>
          </a:xfrm>
          <a:prstGeom prst="rect">
            <a:avLst/>
          </a:prstGeom>
        </xdr:spPr>
      </xdr:pic>
      <xdr:sp macro="" textlink="">
        <xdr:nvSpPr>
          <xdr:cNvPr id="10" name="CuadroTexto 9">
            <a:hlinkClick xmlns:r="http://schemas.openxmlformats.org/officeDocument/2006/relationships" r:id="rId1" tooltip="Conozca si su negocio puede ser franquiciado"/>
          </xdr:cNvPr>
          <xdr:cNvSpPr txBox="1"/>
        </xdr:nvSpPr>
        <xdr:spPr>
          <a:xfrm>
            <a:off x="3680460" y="623726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1">
                    <a:lumMod val="50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1">
                    <a:lumMod val="50000"/>
                  </a:schemeClr>
                </a:solidFill>
              </a:rPr>
              <a:t>Siguiente</a:t>
            </a:r>
          </a:p>
        </xdr:txBody>
      </xdr:sp>
    </xdr:grpSp>
    <xdr:clientData/>
  </xdr:twoCellAnchor>
  <xdr:twoCellAnchor>
    <xdr:from>
      <xdr:col>5</xdr:col>
      <xdr:colOff>83820</xdr:colOff>
      <xdr:row>27</xdr:row>
      <xdr:rowOff>99060</xdr:rowOff>
    </xdr:from>
    <xdr:to>
      <xdr:col>5</xdr:col>
      <xdr:colOff>1372595</xdr:colOff>
      <xdr:row>30</xdr:row>
      <xdr:rowOff>93200</xdr:rowOff>
    </xdr:to>
    <xdr:grpSp>
      <xdr:nvGrpSpPr>
        <xdr:cNvPr id="2" name="Grupo 1"/>
        <xdr:cNvGrpSpPr/>
      </xdr:nvGrpSpPr>
      <xdr:grpSpPr>
        <a:xfrm>
          <a:off x="3665220" y="5699760"/>
          <a:ext cx="1288775" cy="542780"/>
          <a:chOff x="3665220" y="5699760"/>
          <a:chExt cx="1288775" cy="542780"/>
        </a:xfrm>
      </xdr:grpSpPr>
      <xdr:pic>
        <xdr:nvPicPr>
          <xdr:cNvPr id="13" name="Imagen 12">
            <a:hlinkClick xmlns:r="http://schemas.openxmlformats.org/officeDocument/2006/relationships" r:id="rId3" tooltip="Retorne a la Dinámica de su Negocio"/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4503421" y="5699760"/>
            <a:ext cx="450574" cy="444305"/>
          </a:xfrm>
          <a:prstGeom prst="rect">
            <a:avLst/>
          </a:prstGeom>
        </xdr:spPr>
      </xdr:pic>
      <xdr:sp macro="" textlink="">
        <xdr:nvSpPr>
          <xdr:cNvPr id="15" name="CuadroTexto 14">
            <a:hlinkClick xmlns:r="http://schemas.openxmlformats.org/officeDocument/2006/relationships" r:id="rId3" tooltip="Retorne a la Dinámica de su Negocio"/>
          </xdr:cNvPr>
          <xdr:cNvSpPr txBox="1"/>
        </xdr:nvSpPr>
        <xdr:spPr>
          <a:xfrm>
            <a:off x="3665220" y="571148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29</xdr:row>
      <xdr:rowOff>0</xdr:rowOff>
    </xdr:from>
    <xdr:to>
      <xdr:col>15</xdr:col>
      <xdr:colOff>343895</xdr:colOff>
      <xdr:row>31</xdr:row>
      <xdr:rowOff>177020</xdr:rowOff>
    </xdr:to>
    <xdr:grpSp>
      <xdr:nvGrpSpPr>
        <xdr:cNvPr id="2" name="Grupo 1"/>
        <xdr:cNvGrpSpPr/>
      </xdr:nvGrpSpPr>
      <xdr:grpSpPr>
        <a:xfrm>
          <a:off x="10416540" y="5608320"/>
          <a:ext cx="1288775" cy="542780"/>
          <a:chOff x="10416540" y="5608320"/>
          <a:chExt cx="1288775" cy="542780"/>
        </a:xfrm>
      </xdr:grpSpPr>
      <xdr:pic>
        <xdr:nvPicPr>
          <xdr:cNvPr id="4" name="Imagen 3">
            <a:hlinkClick xmlns:r="http://schemas.openxmlformats.org/officeDocument/2006/relationships" r:id="rId1" tooltip="Analice de nuevo su posible Presupuesto Anual como franquicia"/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11254741" y="5608320"/>
            <a:ext cx="450574" cy="444305"/>
          </a:xfrm>
          <a:prstGeom prst="rect">
            <a:avLst/>
          </a:prstGeom>
        </xdr:spPr>
      </xdr:pic>
      <xdr:sp macro="" textlink="">
        <xdr:nvSpPr>
          <xdr:cNvPr id="5" name="CuadroTexto 4">
            <a:hlinkClick xmlns:r="http://schemas.openxmlformats.org/officeDocument/2006/relationships" r:id="rId1" tooltip="Analice de nuevo su posible Presupuesto Anual como franquicia"/>
          </xdr:cNvPr>
          <xdr:cNvSpPr txBox="1"/>
        </xdr:nvSpPr>
        <xdr:spPr>
          <a:xfrm>
            <a:off x="10416540" y="562004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avalegal.com/" TargetMode="External"/><Relationship Id="rId2" Type="http://schemas.openxmlformats.org/officeDocument/2006/relationships/hyperlink" Target="https://www.bdseniorpartners.com/" TargetMode="External"/><Relationship Id="rId1" Type="http://schemas.openxmlformats.org/officeDocument/2006/relationships/hyperlink" Target="https://www.winpartnersgroup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P35"/>
  <sheetViews>
    <sheetView showGridLines="0" showRowColHeaders="0" tabSelected="1" workbookViewId="0">
      <selection activeCell="O8" sqref="O8"/>
    </sheetView>
  </sheetViews>
  <sheetFormatPr baseColWidth="10" defaultRowHeight="14.4" x14ac:dyDescent="0.3"/>
  <sheetData>
    <row r="13" spans="4:4" x14ac:dyDescent="0.3">
      <c r="D13" t="s">
        <v>123</v>
      </c>
    </row>
    <row r="35" spans="4:16" x14ac:dyDescent="0.3">
      <c r="D35" t="s">
        <v>123</v>
      </c>
      <c r="J35" t="s">
        <v>123</v>
      </c>
      <c r="P35" t="s">
        <v>123</v>
      </c>
    </row>
  </sheetData>
  <sheetProtection algorithmName="SHA-512" hashValue="TxEUt3/DIml3nODu9Juczf1KHPm19MG+da36FrGcZBpfK9IFAGfkWuKNYbSqreegPm2ugKMvd5Oz7Un5gjEx7g==" saltValue="63xewsRKiIsGubM4cAgWVw==" spinCount="100000" sheet="1" objects="1" scenarios="1" selectLockedCells="1" selectUnlockedCells="1"/>
  <hyperlinks>
    <hyperlink ref="A35" r:id="rId1" display="https://www.winpartnersgroup.com/ "/>
    <hyperlink ref="G35" r:id="rId2" display="https://www.bdseniorpartners.com/ "/>
    <hyperlink ref="M35" r:id="rId3" display="https://pravalegal.com/ 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GridLines="0" showRowColHeaders="0" zoomScaleNormal="100" workbookViewId="0">
      <selection activeCell="D7" sqref="D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2" ht="25.8" x14ac:dyDescent="0.5">
      <c r="B1" s="31" t="s">
        <v>126</v>
      </c>
    </row>
    <row r="3" spans="2:12" ht="21" x14ac:dyDescent="0.4">
      <c r="B3" s="24">
        <v>1</v>
      </c>
      <c r="C3" s="24" t="s">
        <v>25</v>
      </c>
      <c r="H3" s="24">
        <v>4</v>
      </c>
      <c r="I3" s="24" t="s">
        <v>30</v>
      </c>
    </row>
    <row r="4" spans="2:12" ht="21" x14ac:dyDescent="0.4">
      <c r="B4" s="23" t="s">
        <v>141</v>
      </c>
      <c r="D4" s="21"/>
      <c r="E4" s="21"/>
      <c r="H4" s="23" t="s">
        <v>35</v>
      </c>
    </row>
    <row r="5" spans="2:12" x14ac:dyDescent="0.3">
      <c r="B5" s="23" t="s">
        <v>127</v>
      </c>
      <c r="E5" s="22"/>
      <c r="H5" s="23"/>
    </row>
    <row r="6" spans="2:12" ht="21" x14ac:dyDescent="0.4">
      <c r="D6" s="101" t="s">
        <v>142</v>
      </c>
      <c r="J6" s="32">
        <f>IF(D7&gt;0,C7,IF(D8&gt;0,C8,IF(D9&gt;0,C9,0)))</f>
        <v>0</v>
      </c>
      <c r="K6" s="26" t="e">
        <f>(D28*D27)*D29*(D20*D18)*K31</f>
        <v>#DIV/0!</v>
      </c>
    </row>
    <row r="7" spans="2:12" ht="15.6" x14ac:dyDescent="0.3">
      <c r="C7" s="6" t="s">
        <v>143</v>
      </c>
      <c r="D7" s="65">
        <v>0</v>
      </c>
      <c r="E7" s="22"/>
      <c r="J7" s="27" t="s">
        <v>137</v>
      </c>
      <c r="K7" s="28" t="e">
        <f>K6/K31</f>
        <v>#DIV/0!</v>
      </c>
      <c r="L7" s="29" t="s">
        <v>36</v>
      </c>
    </row>
    <row r="8" spans="2:12" ht="15.6" x14ac:dyDescent="0.3">
      <c r="C8" s="6" t="s">
        <v>144</v>
      </c>
      <c r="D8" s="65">
        <v>0</v>
      </c>
      <c r="J8" s="27" t="s">
        <v>137</v>
      </c>
      <c r="K8" s="28" t="e">
        <f>K7/D29</f>
        <v>#DIV/0!</v>
      </c>
      <c r="L8" s="29" t="s">
        <v>37</v>
      </c>
    </row>
    <row r="9" spans="2:12" ht="15.6" x14ac:dyDescent="0.3">
      <c r="C9" s="6" t="s">
        <v>145</v>
      </c>
      <c r="D9" s="65">
        <v>0</v>
      </c>
      <c r="J9" s="27" t="s">
        <v>137</v>
      </c>
      <c r="K9" s="28" t="e">
        <f>K8/D27</f>
        <v>#DIV/0!</v>
      </c>
      <c r="L9" s="29" t="s">
        <v>38</v>
      </c>
    </row>
    <row r="10" spans="2:12" ht="15.6" x14ac:dyDescent="0.3">
      <c r="C10" s="6" t="s">
        <v>27</v>
      </c>
      <c r="D10" s="5">
        <f>SUM(D7:D9)</f>
        <v>0</v>
      </c>
      <c r="J10" s="27" t="s">
        <v>137</v>
      </c>
      <c r="K10" s="28" t="e">
        <f>K9/D28</f>
        <v>#DIV/0!</v>
      </c>
      <c r="L10" s="29" t="s">
        <v>39</v>
      </c>
    </row>
    <row r="12" spans="2:12" ht="21" x14ac:dyDescent="0.4">
      <c r="B12" s="24">
        <v>2</v>
      </c>
      <c r="C12" s="24" t="s">
        <v>26</v>
      </c>
      <c r="J12" s="32" t="str">
        <f>J7</f>
        <v>Productos a vender</v>
      </c>
      <c r="K12" s="30" t="e">
        <f>K7</f>
        <v>#DIV/0!</v>
      </c>
    </row>
    <row r="13" spans="2:12" ht="21" x14ac:dyDescent="0.4">
      <c r="B13" s="23" t="s">
        <v>31</v>
      </c>
      <c r="D13" s="21"/>
      <c r="E13" s="21"/>
      <c r="J13" s="27" t="s">
        <v>40</v>
      </c>
      <c r="K13" s="28" t="e">
        <f>K7/$D$30</f>
        <v>#DIV/0!</v>
      </c>
      <c r="L13" s="29" t="s">
        <v>36</v>
      </c>
    </row>
    <row r="14" spans="2:12" ht="15.6" x14ac:dyDescent="0.3">
      <c r="B14" s="23" t="s">
        <v>32</v>
      </c>
      <c r="J14" s="27" t="s">
        <v>40</v>
      </c>
      <c r="K14" s="28" t="e">
        <f>K8/$D$30</f>
        <v>#DIV/0!</v>
      </c>
      <c r="L14" s="29" t="s">
        <v>37</v>
      </c>
    </row>
    <row r="15" spans="2:12" ht="15.6" x14ac:dyDescent="0.3">
      <c r="B15" s="22"/>
      <c r="J15" s="27" t="s">
        <v>40</v>
      </c>
      <c r="K15" s="28" t="e">
        <f>K9/$D$30</f>
        <v>#DIV/0!</v>
      </c>
      <c r="L15" s="29" t="s">
        <v>38</v>
      </c>
    </row>
    <row r="16" spans="2:12" ht="15.6" x14ac:dyDescent="0.3">
      <c r="C16" s="6" t="s">
        <v>128</v>
      </c>
      <c r="D16" s="62">
        <v>0</v>
      </c>
      <c r="J16" s="27" t="s">
        <v>40</v>
      </c>
      <c r="K16" s="28" t="e">
        <f>K10/$D$30</f>
        <v>#DIV/0!</v>
      </c>
      <c r="L16" s="29" t="s">
        <v>39</v>
      </c>
    </row>
    <row r="17" spans="2:13" x14ac:dyDescent="0.3">
      <c r="B17" s="22"/>
      <c r="C17" s="6" t="s">
        <v>146</v>
      </c>
      <c r="D17" s="62">
        <v>0</v>
      </c>
      <c r="E17" s="22"/>
    </row>
    <row r="18" spans="2:13" ht="14.4" customHeight="1" x14ac:dyDescent="0.3">
      <c r="C18" s="6" t="s">
        <v>129</v>
      </c>
      <c r="D18" s="56" t="e">
        <f>D17/D16</f>
        <v>#DIV/0!</v>
      </c>
      <c r="E18" s="22"/>
    </row>
    <row r="19" spans="2:13" ht="21" x14ac:dyDescent="0.4">
      <c r="B19" s="25"/>
      <c r="C19" s="105" t="s">
        <v>130</v>
      </c>
      <c r="D19" s="106">
        <v>0</v>
      </c>
      <c r="E19" s="22"/>
      <c r="H19" s="24">
        <v>5</v>
      </c>
      <c r="I19" s="24" t="s">
        <v>77</v>
      </c>
    </row>
    <row r="20" spans="2:13" x14ac:dyDescent="0.3">
      <c r="B20" s="22"/>
      <c r="C20" s="6" t="s">
        <v>131</v>
      </c>
      <c r="D20" s="56">
        <f>D16*D19</f>
        <v>0</v>
      </c>
      <c r="E20" s="22"/>
      <c r="I20" s="23" t="s">
        <v>134</v>
      </c>
    </row>
    <row r="21" spans="2:13" x14ac:dyDescent="0.3">
      <c r="I21" s="23" t="s">
        <v>135</v>
      </c>
    </row>
    <row r="22" spans="2:13" x14ac:dyDescent="0.3">
      <c r="J22" s="4" t="s">
        <v>132</v>
      </c>
      <c r="L22" s="58" t="s">
        <v>133</v>
      </c>
    </row>
    <row r="23" spans="2:13" ht="21" x14ac:dyDescent="0.4">
      <c r="B23" s="24">
        <v>3</v>
      </c>
      <c r="C23" s="24" t="s">
        <v>28</v>
      </c>
      <c r="J23" s="6" t="s">
        <v>78</v>
      </c>
      <c r="K23" s="65">
        <v>0</v>
      </c>
      <c r="L23" s="62">
        <v>0</v>
      </c>
      <c r="M23" s="57" t="e">
        <f>L23/$L$26</f>
        <v>#DIV/0!</v>
      </c>
    </row>
    <row r="24" spans="2:13" ht="21" x14ac:dyDescent="0.4">
      <c r="B24" s="23" t="s">
        <v>34</v>
      </c>
      <c r="D24" s="21"/>
      <c r="E24" s="21"/>
      <c r="J24" s="105" t="s">
        <v>80</v>
      </c>
      <c r="K24" s="107">
        <v>0</v>
      </c>
      <c r="L24" s="108">
        <v>0</v>
      </c>
      <c r="M24" s="57" t="e">
        <f>L24/$L$26</f>
        <v>#DIV/0!</v>
      </c>
    </row>
    <row r="25" spans="2:13" x14ac:dyDescent="0.3">
      <c r="B25" s="23" t="s">
        <v>33</v>
      </c>
      <c r="E25" s="22"/>
      <c r="J25" s="6" t="s">
        <v>79</v>
      </c>
      <c r="K25" s="65">
        <v>0</v>
      </c>
      <c r="L25" s="62">
        <v>0</v>
      </c>
      <c r="M25" s="57" t="e">
        <f>L25/$L$26</f>
        <v>#DIV/0!</v>
      </c>
    </row>
    <row r="26" spans="2:13" x14ac:dyDescent="0.3">
      <c r="J26" s="6" t="s">
        <v>81</v>
      </c>
      <c r="K26" s="5">
        <f>AVERAGE(K23:K25)</f>
        <v>0</v>
      </c>
      <c r="L26" s="56">
        <f>SUM(L23:L25)</f>
        <v>0</v>
      </c>
      <c r="M26" s="57" t="e">
        <f>L26/$L$26</f>
        <v>#DIV/0!</v>
      </c>
    </row>
    <row r="27" spans="2:13" x14ac:dyDescent="0.3">
      <c r="C27" s="6" t="s">
        <v>42</v>
      </c>
      <c r="D27" s="62">
        <v>0</v>
      </c>
      <c r="J27" s="4" t="s">
        <v>136</v>
      </c>
    </row>
    <row r="28" spans="2:13" x14ac:dyDescent="0.3">
      <c r="C28" s="6" t="s">
        <v>43</v>
      </c>
      <c r="D28" s="62">
        <v>0</v>
      </c>
      <c r="J28" s="6" t="s">
        <v>78</v>
      </c>
      <c r="K28" s="65">
        <v>0</v>
      </c>
    </row>
    <row r="29" spans="2:13" x14ac:dyDescent="0.3">
      <c r="C29" s="6" t="s">
        <v>29</v>
      </c>
      <c r="D29" s="66">
        <v>0</v>
      </c>
      <c r="J29" s="6" t="s">
        <v>79</v>
      </c>
      <c r="K29" s="65">
        <v>0</v>
      </c>
    </row>
    <row r="30" spans="2:13" x14ac:dyDescent="0.3">
      <c r="C30" s="6" t="s">
        <v>41</v>
      </c>
      <c r="D30" s="55" t="e">
        <f>D10/K31</f>
        <v>#DIV/0!</v>
      </c>
      <c r="K30" s="5">
        <f>AVERAGE(K28:K29)</f>
        <v>0</v>
      </c>
    </row>
    <row r="31" spans="2:13" x14ac:dyDescent="0.3">
      <c r="C31" s="6"/>
      <c r="J31" s="4" t="s">
        <v>82</v>
      </c>
      <c r="K31" s="5">
        <f>AVERAGE(K26,K30)</f>
        <v>0</v>
      </c>
    </row>
  </sheetData>
  <sheetProtection algorithmName="SHA-512" hashValue="Ou1qttqDpGuATtutBnPVFIohxmxvk1s2dlOp7LHjIh9nX8Oz3uouxrwFmWzbKboGcCsgpxnEXH7bOpE8CPoUZA==" saltValue="7tIHXIKbj1adCIM5esxjWg==" spinCount="100000" sheet="1" objects="1" scenarios="1" selectLockedCell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showGridLines="0" showRowColHeaders="0" zoomScaleNormal="100" workbookViewId="0">
      <selection activeCell="G9" sqref="G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39" customWidth="1"/>
    <col min="11" max="14" width="15.77734375" customWidth="1"/>
    <col min="15" max="15" width="3.88671875" customWidth="1"/>
  </cols>
  <sheetData>
    <row r="1" spans="2:16" ht="25.8" x14ac:dyDescent="0.5">
      <c r="B1" s="31" t="s">
        <v>65</v>
      </c>
    </row>
    <row r="2" spans="2:16" ht="11.4" customHeight="1" x14ac:dyDescent="0.3"/>
    <row r="3" spans="2:16" ht="21" x14ac:dyDescent="0.4">
      <c r="B3" s="24">
        <v>1</v>
      </c>
      <c r="C3" s="24" t="s">
        <v>67</v>
      </c>
      <c r="I3" s="50"/>
      <c r="J3" s="51" t="s">
        <v>56</v>
      </c>
      <c r="K3" s="50"/>
      <c r="L3" s="50"/>
      <c r="M3" s="50"/>
      <c r="N3" s="50"/>
      <c r="O3" s="50"/>
    </row>
    <row r="4" spans="2:16" x14ac:dyDescent="0.3">
      <c r="B4" s="23" t="s">
        <v>52</v>
      </c>
      <c r="I4" s="41"/>
      <c r="J4" s="41"/>
      <c r="K4" s="41"/>
      <c r="L4" s="41"/>
      <c r="M4" s="41"/>
      <c r="N4" s="41"/>
      <c r="O4" s="41"/>
    </row>
    <row r="5" spans="2:16" ht="18" x14ac:dyDescent="0.35">
      <c r="B5" s="23" t="s">
        <v>53</v>
      </c>
      <c r="I5" s="41"/>
      <c r="J5" s="42"/>
      <c r="K5" s="43" t="s">
        <v>14</v>
      </c>
      <c r="L5" s="43" t="s">
        <v>63</v>
      </c>
      <c r="M5" s="43" t="s">
        <v>64</v>
      </c>
      <c r="N5" s="43" t="s">
        <v>61</v>
      </c>
      <c r="O5" s="41"/>
    </row>
    <row r="6" spans="2:16" ht="18" x14ac:dyDescent="0.35">
      <c r="B6" s="23" t="s">
        <v>124</v>
      </c>
      <c r="I6" s="41"/>
      <c r="J6" s="42" t="s">
        <v>57</v>
      </c>
      <c r="K6" s="40" t="e">
        <f>SUM(C21:C23)</f>
        <v>#DIV/0!</v>
      </c>
      <c r="L6" s="40" t="e">
        <f>SUM(K21:K23)</f>
        <v>#DIV/0!</v>
      </c>
      <c r="M6" s="40" t="e">
        <f>SUM(N21:N23)</f>
        <v>#DIV/0!</v>
      </c>
      <c r="N6" s="53" t="e">
        <f>K6-L6-M6</f>
        <v>#DIV/0!</v>
      </c>
      <c r="O6" s="41"/>
    </row>
    <row r="7" spans="2:16" ht="18" x14ac:dyDescent="0.35">
      <c r="B7" s="23"/>
      <c r="I7" s="41"/>
      <c r="J7" s="42" t="s">
        <v>58</v>
      </c>
      <c r="K7" s="40" t="e">
        <f>SUM(C24:C26)</f>
        <v>#DIV/0!</v>
      </c>
      <c r="L7" s="40" t="e">
        <f>SUM(K24:K26)</f>
        <v>#DIV/0!</v>
      </c>
      <c r="M7" s="40" t="e">
        <f>SUM(N24:N26)</f>
        <v>#DIV/0!</v>
      </c>
      <c r="N7" s="53" t="e">
        <f t="shared" ref="N7:N9" si="0">K7-L7-M7</f>
        <v>#DIV/0!</v>
      </c>
      <c r="O7" s="41"/>
    </row>
    <row r="8" spans="2:16" ht="18" x14ac:dyDescent="0.35">
      <c r="E8" s="32">
        <f>'Dinámica de su Negocio'!J6</f>
        <v>0</v>
      </c>
      <c r="F8" s="35" t="s">
        <v>51</v>
      </c>
      <c r="G8" s="36" t="e">
        <f>'Dinámica de su Negocio'!K6</f>
        <v>#DIV/0!</v>
      </c>
      <c r="H8" s="46"/>
      <c r="I8" s="44"/>
      <c r="J8" s="42" t="s">
        <v>59</v>
      </c>
      <c r="K8" s="40" t="e">
        <f>SUM(C27:C29)</f>
        <v>#DIV/0!</v>
      </c>
      <c r="L8" s="40" t="e">
        <f>SUM(K27:K29)</f>
        <v>#DIV/0!</v>
      </c>
      <c r="M8" s="40" t="e">
        <f>SUM(N27:N29)</f>
        <v>#DIV/0!</v>
      </c>
      <c r="N8" s="53" t="e">
        <f t="shared" si="0"/>
        <v>#DIV/0!</v>
      </c>
      <c r="O8" s="41"/>
    </row>
    <row r="9" spans="2:16" ht="18" x14ac:dyDescent="0.35">
      <c r="F9" s="34" t="s">
        <v>45</v>
      </c>
      <c r="G9" s="61"/>
      <c r="H9" s="47"/>
      <c r="I9" s="41"/>
      <c r="J9" s="42" t="s">
        <v>60</v>
      </c>
      <c r="K9" s="40" t="e">
        <f>SUM(C30:C32)</f>
        <v>#DIV/0!</v>
      </c>
      <c r="L9" s="40" t="e">
        <f>SUM(K30:K32)</f>
        <v>#DIV/0!</v>
      </c>
      <c r="M9" s="40" t="e">
        <f>SUM(N30:N32)</f>
        <v>#DIV/0!</v>
      </c>
      <c r="N9" s="53" t="e">
        <f t="shared" si="0"/>
        <v>#DIV/0!</v>
      </c>
      <c r="O9" s="41"/>
    </row>
    <row r="10" spans="2:16" ht="18" customHeight="1" x14ac:dyDescent="0.35">
      <c r="B10" s="37"/>
      <c r="C10" s="37"/>
      <c r="D10" s="37"/>
      <c r="E10" s="37"/>
      <c r="F10" s="34" t="s">
        <v>46</v>
      </c>
      <c r="G10" s="61"/>
      <c r="H10" s="47"/>
      <c r="I10" s="41"/>
      <c r="J10" s="42" t="s">
        <v>62</v>
      </c>
      <c r="K10" s="45" t="e">
        <f>SUM(K6:K9)</f>
        <v>#DIV/0!</v>
      </c>
      <c r="L10" s="45" t="e">
        <f t="shared" ref="L10:N10" si="1">SUM(L6:L9)</f>
        <v>#DIV/0!</v>
      </c>
      <c r="M10" s="45" t="e">
        <f t="shared" si="1"/>
        <v>#DIV/0!</v>
      </c>
      <c r="N10" s="45" t="e">
        <f t="shared" si="1"/>
        <v>#DIV/0!</v>
      </c>
      <c r="O10" s="41"/>
      <c r="P10" s="54" t="e">
        <f>N10/K10</f>
        <v>#DIV/0!</v>
      </c>
    </row>
    <row r="11" spans="2:16" x14ac:dyDescent="0.3">
      <c r="F11" s="34" t="s">
        <v>47</v>
      </c>
      <c r="G11" s="62"/>
      <c r="H11" s="48"/>
      <c r="I11" s="112" t="s">
        <v>84</v>
      </c>
      <c r="J11" s="112"/>
      <c r="K11" s="112"/>
      <c r="L11" s="112"/>
      <c r="M11" s="112"/>
      <c r="N11" s="112"/>
      <c r="O11" s="112"/>
    </row>
    <row r="12" spans="2:16" x14ac:dyDescent="0.3">
      <c r="I12" s="23"/>
    </row>
    <row r="13" spans="2:16" ht="21" x14ac:dyDescent="0.4">
      <c r="B13" s="24">
        <v>2</v>
      </c>
      <c r="C13" s="24" t="s">
        <v>66</v>
      </c>
      <c r="I13" s="24">
        <v>3</v>
      </c>
      <c r="J13" s="24" t="s">
        <v>68</v>
      </c>
      <c r="K13" s="24"/>
    </row>
    <row r="14" spans="2:16" ht="21" x14ac:dyDescent="0.4">
      <c r="B14" s="23" t="s">
        <v>48</v>
      </c>
      <c r="D14" s="21"/>
      <c r="E14" s="21"/>
      <c r="J14" s="23" t="s">
        <v>69</v>
      </c>
    </row>
    <row r="15" spans="2:16" x14ac:dyDescent="0.3">
      <c r="B15" s="23" t="s">
        <v>50</v>
      </c>
      <c r="E15" s="22"/>
      <c r="J15" s="23" t="s">
        <v>70</v>
      </c>
    </row>
    <row r="16" spans="2:16" x14ac:dyDescent="0.3">
      <c r="B16" t="s">
        <v>125</v>
      </c>
      <c r="G16" s="61"/>
      <c r="H16" s="47"/>
      <c r="J16" t="s">
        <v>71</v>
      </c>
      <c r="M16" t="s">
        <v>74</v>
      </c>
    </row>
    <row r="17" spans="2:14" x14ac:dyDescent="0.3">
      <c r="B17" t="s">
        <v>49</v>
      </c>
      <c r="G17" s="61"/>
      <c r="H17" s="47"/>
      <c r="J17" t="s">
        <v>72</v>
      </c>
      <c r="M17" t="s">
        <v>72</v>
      </c>
    </row>
    <row r="18" spans="2:14" x14ac:dyDescent="0.3">
      <c r="B18" t="s">
        <v>44</v>
      </c>
      <c r="J18" t="s">
        <v>73</v>
      </c>
      <c r="M18" t="s">
        <v>73</v>
      </c>
    </row>
    <row r="19" spans="2:14" x14ac:dyDescent="0.3">
      <c r="K19" s="64">
        <v>0</v>
      </c>
      <c r="N19" s="64">
        <v>0</v>
      </c>
    </row>
    <row r="20" spans="2:14" ht="15.6" x14ac:dyDescent="0.3">
      <c r="B20" s="109" t="s">
        <v>7</v>
      </c>
      <c r="C20" s="111"/>
      <c r="D20" s="110"/>
      <c r="F20" s="52" t="s">
        <v>138</v>
      </c>
      <c r="J20" s="109" t="s">
        <v>54</v>
      </c>
      <c r="K20" s="110"/>
      <c r="M20" s="109" t="s">
        <v>55</v>
      </c>
      <c r="N20" s="110"/>
    </row>
    <row r="21" spans="2:14" ht="15.6" customHeight="1" x14ac:dyDescent="0.3">
      <c r="B21" s="14" t="s">
        <v>9</v>
      </c>
      <c r="C21" s="16" t="e">
        <f>IF($G$16="Enero",'Dinámica de su Negocio'!$K$6*'Presupuesto Anual'!D21/'Presupuesto Anual'!$G$10,'Dinámica de su Negocio'!$K$6*'Presupuesto Anual'!D21/'Presupuesto Anual'!$G$10)</f>
        <v>#DIV/0!</v>
      </c>
      <c r="D21" s="33">
        <f>IF($G$16="Enero",$G$17,G21)</f>
        <v>0</v>
      </c>
      <c r="F21" s="34" t="str">
        <f>B21</f>
        <v>Enero</v>
      </c>
      <c r="G21" s="63"/>
      <c r="H21" s="49"/>
      <c r="J21" s="14" t="s">
        <v>9</v>
      </c>
      <c r="K21" s="38" t="e">
        <f>C21*$K$19</f>
        <v>#DIV/0!</v>
      </c>
      <c r="M21" s="14" t="s">
        <v>9</v>
      </c>
      <c r="N21" s="38" t="e">
        <f>C21*$N$19</f>
        <v>#DIV/0!</v>
      </c>
    </row>
    <row r="22" spans="2:14" x14ac:dyDescent="0.3">
      <c r="B22" s="14" t="s">
        <v>12</v>
      </c>
      <c r="C22" s="16" t="e">
        <f>IF($G$16="Febrero",'Dinámica de su Negocio'!$K$6*'Presupuesto Anual'!D22/'Presupuesto Anual'!$G$10,'Dinámica de su Negocio'!$K$6*'Presupuesto Anual'!D22/'Presupuesto Anual'!$G$10)</f>
        <v>#DIV/0!</v>
      </c>
      <c r="D22" s="33">
        <f>IF($G$16="Febrero",$G$17,G22)</f>
        <v>0</v>
      </c>
      <c r="F22" s="34" t="str">
        <f t="shared" ref="F22:F32" si="2">B22</f>
        <v>Febrero</v>
      </c>
      <c r="G22" s="63"/>
      <c r="H22" s="49"/>
      <c r="J22" s="14" t="s">
        <v>12</v>
      </c>
      <c r="K22" s="38" t="e">
        <f t="shared" ref="K22:K32" si="3">C22*$K$19</f>
        <v>#DIV/0!</v>
      </c>
      <c r="M22" s="14" t="s">
        <v>12</v>
      </c>
      <c r="N22" s="38" t="e">
        <f t="shared" ref="N22:N32" si="4">C22*$N$19</f>
        <v>#DIV/0!</v>
      </c>
    </row>
    <row r="23" spans="2:14" x14ac:dyDescent="0.3">
      <c r="B23" s="14" t="s">
        <v>13</v>
      </c>
      <c r="C23" s="16" t="e">
        <f>IF($G$16="Marzo",'Dinámica de su Negocio'!$K$6*'Presupuesto Anual'!D23/'Presupuesto Anual'!$G$10,'Dinámica de su Negocio'!$K$6*'Presupuesto Anual'!D23/'Presupuesto Anual'!$G$10)</f>
        <v>#DIV/0!</v>
      </c>
      <c r="D23" s="33">
        <f>IF($G$16="Marzo",$G$17,G23)</f>
        <v>0</v>
      </c>
      <c r="F23" s="34" t="str">
        <f t="shared" si="2"/>
        <v>Marzo</v>
      </c>
      <c r="G23" s="63"/>
      <c r="H23" s="49"/>
      <c r="J23" s="14" t="s">
        <v>13</v>
      </c>
      <c r="K23" s="38" t="e">
        <f t="shared" si="3"/>
        <v>#DIV/0!</v>
      </c>
      <c r="M23" s="14" t="s">
        <v>13</v>
      </c>
      <c r="N23" s="38" t="e">
        <f t="shared" si="4"/>
        <v>#DIV/0!</v>
      </c>
    </row>
    <row r="24" spans="2:14" x14ac:dyDescent="0.3">
      <c r="B24" s="14" t="s">
        <v>15</v>
      </c>
      <c r="C24" s="16" t="e">
        <f>IF($G$16="Abril",'Dinámica de su Negocio'!$K$6*'Presupuesto Anual'!D24/'Presupuesto Anual'!$G$10,'Dinámica de su Negocio'!$K$6*'Presupuesto Anual'!D24/'Presupuesto Anual'!$G$10)</f>
        <v>#DIV/0!</v>
      </c>
      <c r="D24" s="33">
        <f>IF($G$16="Abril",$G$17,G24)</f>
        <v>0</v>
      </c>
      <c r="F24" s="34" t="str">
        <f t="shared" si="2"/>
        <v>Abril</v>
      </c>
      <c r="G24" s="63"/>
      <c r="H24" s="49"/>
      <c r="J24" s="14" t="s">
        <v>15</v>
      </c>
      <c r="K24" s="38" t="e">
        <f t="shared" si="3"/>
        <v>#DIV/0!</v>
      </c>
      <c r="M24" s="14" t="s">
        <v>15</v>
      </c>
      <c r="N24" s="38" t="e">
        <f t="shared" si="4"/>
        <v>#DIV/0!</v>
      </c>
    </row>
    <row r="25" spans="2:14" x14ac:dyDescent="0.3">
      <c r="B25" s="14" t="s">
        <v>16</v>
      </c>
      <c r="C25" s="16" t="e">
        <f>IF($G$16="Mayo",'Dinámica de su Negocio'!$K$6*'Presupuesto Anual'!D25/'Presupuesto Anual'!$G$10,'Dinámica de su Negocio'!$K$6*'Presupuesto Anual'!D25/'Presupuesto Anual'!$G$10)</f>
        <v>#DIV/0!</v>
      </c>
      <c r="D25" s="33">
        <f>IF($G$16="Mayo",$G$17,G25)</f>
        <v>0</v>
      </c>
      <c r="F25" s="34" t="str">
        <f t="shared" si="2"/>
        <v>Mayo</v>
      </c>
      <c r="G25" s="63"/>
      <c r="H25" s="49"/>
      <c r="J25" s="14" t="s">
        <v>16</v>
      </c>
      <c r="K25" s="38" t="e">
        <f t="shared" si="3"/>
        <v>#DIV/0!</v>
      </c>
      <c r="M25" s="14" t="s">
        <v>16</v>
      </c>
      <c r="N25" s="38" t="e">
        <f t="shared" si="4"/>
        <v>#DIV/0!</v>
      </c>
    </row>
    <row r="26" spans="2:14" x14ac:dyDescent="0.3">
      <c r="B26" s="14" t="s">
        <v>17</v>
      </c>
      <c r="C26" s="16" t="e">
        <f>IF($G$16="Junio",'Dinámica de su Negocio'!$K$6*'Presupuesto Anual'!D26/'Presupuesto Anual'!$G$10,'Dinámica de su Negocio'!$K$6*'Presupuesto Anual'!D26/'Presupuesto Anual'!$G$10)</f>
        <v>#DIV/0!</v>
      </c>
      <c r="D26" s="33">
        <f>IF($G$16="Junio",$G$17,G26)</f>
        <v>0</v>
      </c>
      <c r="F26" s="34" t="str">
        <f t="shared" si="2"/>
        <v>Junio</v>
      </c>
      <c r="G26" s="63"/>
      <c r="H26" s="49"/>
      <c r="J26" s="14" t="s">
        <v>17</v>
      </c>
      <c r="K26" s="38" t="e">
        <f t="shared" si="3"/>
        <v>#DIV/0!</v>
      </c>
      <c r="M26" s="14" t="s">
        <v>17</v>
      </c>
      <c r="N26" s="38" t="e">
        <f t="shared" si="4"/>
        <v>#DIV/0!</v>
      </c>
    </row>
    <row r="27" spans="2:14" x14ac:dyDescent="0.3">
      <c r="B27" s="14" t="s">
        <v>18</v>
      </c>
      <c r="C27" s="16" t="e">
        <f>IF($G$16="Julio",'Dinámica de su Negocio'!$K$6*'Presupuesto Anual'!D27/'Presupuesto Anual'!$G$10,'Dinámica de su Negocio'!$K$6*'Presupuesto Anual'!D27/'Presupuesto Anual'!$G$10)</f>
        <v>#DIV/0!</v>
      </c>
      <c r="D27" s="33">
        <f>IF($G$16="Julio",$G$17,G27)</f>
        <v>0</v>
      </c>
      <c r="F27" s="34" t="str">
        <f t="shared" si="2"/>
        <v>Julio</v>
      </c>
      <c r="G27" s="63"/>
      <c r="H27" s="49"/>
      <c r="J27" s="14" t="s">
        <v>18</v>
      </c>
      <c r="K27" s="38" t="e">
        <f t="shared" si="3"/>
        <v>#DIV/0!</v>
      </c>
      <c r="M27" s="14" t="s">
        <v>18</v>
      </c>
      <c r="N27" s="38" t="e">
        <f t="shared" si="4"/>
        <v>#DIV/0!</v>
      </c>
    </row>
    <row r="28" spans="2:14" x14ac:dyDescent="0.3">
      <c r="B28" s="14" t="s">
        <v>19</v>
      </c>
      <c r="C28" s="16" t="e">
        <f>IF($G$16="Agosto",'Dinámica de su Negocio'!$K$6*'Presupuesto Anual'!D28/'Presupuesto Anual'!$G$10,'Dinámica de su Negocio'!$K$6*'Presupuesto Anual'!D28/'Presupuesto Anual'!$G$10)</f>
        <v>#DIV/0!</v>
      </c>
      <c r="D28" s="33">
        <f>IF($G$16="Agosto",$G$17,G28)</f>
        <v>0</v>
      </c>
      <c r="F28" s="34" t="str">
        <f t="shared" si="2"/>
        <v>Agosto</v>
      </c>
      <c r="G28" s="63"/>
      <c r="H28" s="49"/>
      <c r="J28" s="14" t="s">
        <v>19</v>
      </c>
      <c r="K28" s="38" t="e">
        <f t="shared" si="3"/>
        <v>#DIV/0!</v>
      </c>
      <c r="M28" s="14" t="s">
        <v>19</v>
      </c>
      <c r="N28" s="38" t="e">
        <f t="shared" si="4"/>
        <v>#DIV/0!</v>
      </c>
    </row>
    <row r="29" spans="2:14" x14ac:dyDescent="0.3">
      <c r="B29" s="14" t="s">
        <v>20</v>
      </c>
      <c r="C29" s="16" t="e">
        <f>IF($G$16="Septiembre",'Dinámica de su Negocio'!$K$6*'Presupuesto Anual'!D29/'Presupuesto Anual'!$G$10,'Dinámica de su Negocio'!$K$6*'Presupuesto Anual'!D29/'Presupuesto Anual'!$G$10)</f>
        <v>#DIV/0!</v>
      </c>
      <c r="D29" s="33">
        <f>IF($G$16="Septiembre",$G$17,G29)</f>
        <v>0</v>
      </c>
      <c r="F29" s="34" t="str">
        <f t="shared" si="2"/>
        <v>Septiembre</v>
      </c>
      <c r="G29" s="63"/>
      <c r="H29" s="49"/>
      <c r="J29" s="14" t="s">
        <v>20</v>
      </c>
      <c r="K29" s="38" t="e">
        <f t="shared" si="3"/>
        <v>#DIV/0!</v>
      </c>
      <c r="M29" s="14" t="s">
        <v>20</v>
      </c>
      <c r="N29" s="38" t="e">
        <f t="shared" si="4"/>
        <v>#DIV/0!</v>
      </c>
    </row>
    <row r="30" spans="2:14" ht="14.4" customHeight="1" x14ac:dyDescent="0.3">
      <c r="B30" s="14" t="s">
        <v>21</v>
      </c>
      <c r="C30" s="16" t="e">
        <f>IF($G$16="Octubre",'Dinámica de su Negocio'!$K$6*'Presupuesto Anual'!D30/'Presupuesto Anual'!$G$10,'Dinámica de su Negocio'!$K$6*'Presupuesto Anual'!D30/'Presupuesto Anual'!$G$10)</f>
        <v>#DIV/0!</v>
      </c>
      <c r="D30" s="33">
        <f>IF($G$16="Octubre",$G$17,G30)</f>
        <v>0</v>
      </c>
      <c r="F30" s="34" t="str">
        <f t="shared" si="2"/>
        <v>Octubre</v>
      </c>
      <c r="G30" s="63"/>
      <c r="H30" s="49"/>
      <c r="J30" s="14" t="s">
        <v>21</v>
      </c>
      <c r="K30" s="38" t="e">
        <f t="shared" si="3"/>
        <v>#DIV/0!</v>
      </c>
      <c r="M30" s="14" t="s">
        <v>21</v>
      </c>
      <c r="N30" s="38" t="e">
        <f t="shared" si="4"/>
        <v>#DIV/0!</v>
      </c>
    </row>
    <row r="31" spans="2:14" x14ac:dyDescent="0.3">
      <c r="B31" s="14" t="s">
        <v>22</v>
      </c>
      <c r="C31" s="16" t="e">
        <f>IF($G$16="Noviembre",'Dinámica de su Negocio'!$K$6*'Presupuesto Anual'!D31/'Presupuesto Anual'!$G$10,'Dinámica de su Negocio'!$K$6*'Presupuesto Anual'!D31/'Presupuesto Anual'!$G$10)</f>
        <v>#DIV/0!</v>
      </c>
      <c r="D31" s="33">
        <f>IF($G$16="Noviembre",$G$17,G31)</f>
        <v>0</v>
      </c>
      <c r="F31" s="34" t="str">
        <f t="shared" si="2"/>
        <v>Noviembre</v>
      </c>
      <c r="G31" s="63"/>
      <c r="H31" s="49"/>
      <c r="J31" s="14" t="s">
        <v>22</v>
      </c>
      <c r="K31" s="38" t="e">
        <f t="shared" si="3"/>
        <v>#DIV/0!</v>
      </c>
      <c r="M31" s="14" t="s">
        <v>22</v>
      </c>
      <c r="N31" s="38" t="e">
        <f t="shared" si="4"/>
        <v>#DIV/0!</v>
      </c>
    </row>
    <row r="32" spans="2:14" x14ac:dyDescent="0.3">
      <c r="B32" s="14" t="s">
        <v>23</v>
      </c>
      <c r="C32" s="16" t="e">
        <f>IF($G$16="Diciembre",'Dinámica de su Negocio'!$K$6*'Presupuesto Anual'!D32/'Presupuesto Anual'!$G$10,'Dinámica de su Negocio'!$K$6*'Presupuesto Anual'!D32/'Presupuesto Anual'!$G$10)</f>
        <v>#DIV/0!</v>
      </c>
      <c r="D32" s="33">
        <f>IF($G$16="Diciembre",$G$17,G32)</f>
        <v>0</v>
      </c>
      <c r="F32" s="34" t="str">
        <f t="shared" si="2"/>
        <v>Diciembre</v>
      </c>
      <c r="G32" s="63"/>
      <c r="H32" s="49"/>
      <c r="J32" s="14" t="s">
        <v>23</v>
      </c>
      <c r="K32" s="38" t="e">
        <f t="shared" si="3"/>
        <v>#DIV/0!</v>
      </c>
      <c r="M32" s="14" t="s">
        <v>23</v>
      </c>
      <c r="N32" s="38" t="e">
        <f t="shared" si="4"/>
        <v>#DIV/0!</v>
      </c>
    </row>
    <row r="33" spans="2:14" x14ac:dyDescent="0.3">
      <c r="B33" s="17" t="s">
        <v>24</v>
      </c>
      <c r="C33" s="19" t="e">
        <f>SUM(C21:C32)</f>
        <v>#DIV/0!</v>
      </c>
      <c r="D33" s="20">
        <v>1</v>
      </c>
      <c r="J33" s="17" t="s">
        <v>24</v>
      </c>
      <c r="K33" s="18" t="e">
        <f>SUM(K21:K32)</f>
        <v>#DIV/0!</v>
      </c>
      <c r="M33" s="17" t="s">
        <v>24</v>
      </c>
      <c r="N33" s="18" t="e">
        <f>SUM(N21:N32)</f>
        <v>#DIV/0!</v>
      </c>
    </row>
  </sheetData>
  <sheetProtection algorithmName="SHA-512" hashValue="+Csf2x8vx8l1MwTkrQ8YuBkIRB8KZzF6jOubkddShpyLkf75h8mHtsbb79vQaYzKH4EZMWZLKtoPiYgGj/uk4Q==" saltValue="9+x3tmU+i+wZfZNcwqIwbA==" spinCount="100000" sheet="1" objects="1" scenarios="1" selectLockedCells="1"/>
  <mergeCells count="4">
    <mergeCell ref="J20:K20"/>
    <mergeCell ref="M20:N20"/>
    <mergeCell ref="B20:D20"/>
    <mergeCell ref="I11:O11"/>
  </mergeCells>
  <dataValidations count="4">
    <dataValidation type="list" allowBlank="1" showInputMessage="1" showErrorMessage="1" sqref="G16:H16">
      <formula1>$B$21:$B$32</formula1>
    </dataValidation>
    <dataValidation type="list" allowBlank="1" showInputMessage="1" showErrorMessage="1" sqref="G17:H17 G21:H32 G10:H10">
      <formula1>"1,2,3,4,5,6,7,8,9,10"</formula1>
    </dataValidation>
    <dataValidation type="list" allowBlank="1" showInputMessage="1" showErrorMessage="1" sqref="G11:H11">
      <formula1>"Ventas Bajas, Ventas Medias, Ventas Altas"</formula1>
    </dataValidation>
    <dataValidation type="list" allowBlank="1" showInputMessage="1" showErrorMessage="1" sqref="G9:H9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3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31" t="s">
        <v>83</v>
      </c>
    </row>
    <row r="2" spans="2:17" ht="7.8" customHeight="1" x14ac:dyDescent="0.3"/>
    <row r="3" spans="2:17" ht="21" x14ac:dyDescent="0.4">
      <c r="B3" s="24">
        <v>1</v>
      </c>
      <c r="C3" s="24" t="s">
        <v>85</v>
      </c>
      <c r="I3" s="24">
        <v>2</v>
      </c>
      <c r="J3" s="24" t="s">
        <v>87</v>
      </c>
      <c r="O3" s="24" t="s">
        <v>99</v>
      </c>
      <c r="P3" s="24"/>
      <c r="Q3" s="24"/>
    </row>
    <row r="4" spans="2:17" x14ac:dyDescent="0.3">
      <c r="B4" s="23" t="s">
        <v>86</v>
      </c>
      <c r="I4" s="23" t="s">
        <v>107</v>
      </c>
      <c r="O4" s="68" t="e">
        <f>IF((L21/L17)&gt;Q15,"Su negocio SI PUEDE SER FRANQUICIABLE.","Su negocio NO PUEDE SER FRANQUICIABLE.")</f>
        <v>#DIV/0!</v>
      </c>
    </row>
    <row r="5" spans="2:17" x14ac:dyDescent="0.3">
      <c r="I5" s="23" t="s">
        <v>109</v>
      </c>
      <c r="O5" s="68" t="e">
        <f>IF((L21/L17)&gt;15%,"Ventajas competitivas a multiplicar:","Lo que debemos analizar:")</f>
        <v>#DIV/0!</v>
      </c>
    </row>
    <row r="6" spans="2:17" ht="15.6" x14ac:dyDescent="0.3">
      <c r="C6" s="113" t="s">
        <v>7</v>
      </c>
      <c r="D6" s="114"/>
      <c r="E6" s="114"/>
      <c r="F6" s="115"/>
      <c r="G6" s="84"/>
      <c r="I6" s="23" t="s">
        <v>108</v>
      </c>
    </row>
    <row r="7" spans="2:17" x14ac:dyDescent="0.3">
      <c r="C7" s="14" t="s">
        <v>9</v>
      </c>
      <c r="D7" s="16" t="e">
        <f>'Presupuesto Anual'!C21</f>
        <v>#DIV/0!</v>
      </c>
      <c r="E7" s="15">
        <f>'Presupuesto Anual'!D21</f>
        <v>0</v>
      </c>
      <c r="F7" s="117" t="s">
        <v>10</v>
      </c>
      <c r="G7" s="85"/>
      <c r="O7" s="69"/>
      <c r="P7" s="70" t="s">
        <v>110</v>
      </c>
      <c r="Q7" s="80" t="e">
        <f>IF((L21/L17)&gt;15%,"SI","NO")</f>
        <v>#DIV/0!</v>
      </c>
    </row>
    <row r="8" spans="2:17" x14ac:dyDescent="0.3">
      <c r="C8" s="14" t="s">
        <v>12</v>
      </c>
      <c r="D8" s="16" t="e">
        <f>'Presupuesto Anual'!C22</f>
        <v>#DIV/0!</v>
      </c>
      <c r="E8" s="15">
        <f>'Presupuesto Anual'!D22</f>
        <v>0</v>
      </c>
      <c r="F8" s="117"/>
      <c r="G8" s="85"/>
      <c r="J8" s="119" t="s">
        <v>5</v>
      </c>
      <c r="K8" s="120"/>
      <c r="L8" s="121"/>
      <c r="O8" s="71"/>
      <c r="P8" s="72" t="s">
        <v>92</v>
      </c>
      <c r="Q8" s="73" t="e">
        <f>J30</f>
        <v>#DIV/0!</v>
      </c>
    </row>
    <row r="9" spans="2:17" x14ac:dyDescent="0.3">
      <c r="C9" s="14" t="s">
        <v>13</v>
      </c>
      <c r="D9" s="16" t="e">
        <f>'Presupuesto Anual'!C23</f>
        <v>#DIV/0!</v>
      </c>
      <c r="E9" s="15">
        <f>'Presupuesto Anual'!D23</f>
        <v>0</v>
      </c>
      <c r="F9" s="117"/>
      <c r="G9" s="85"/>
      <c r="J9" s="7" t="s">
        <v>0</v>
      </c>
      <c r="K9" s="8" t="s">
        <v>1</v>
      </c>
      <c r="L9" s="9" t="s">
        <v>2</v>
      </c>
      <c r="O9" s="71"/>
      <c r="P9" s="72" t="s">
        <v>93</v>
      </c>
      <c r="Q9" s="73" t="e">
        <f>J31</f>
        <v>#DIV/0!</v>
      </c>
    </row>
    <row r="10" spans="2:17" x14ac:dyDescent="0.3">
      <c r="C10" s="14" t="s">
        <v>15</v>
      </c>
      <c r="D10" s="16" t="e">
        <f>'Presupuesto Anual'!C24</f>
        <v>#DIV/0!</v>
      </c>
      <c r="E10" s="15">
        <f>'Presupuesto Anual'!D24</f>
        <v>0</v>
      </c>
      <c r="F10" s="117"/>
      <c r="G10" s="85"/>
      <c r="J10" s="60">
        <f>'Dinámica de su Negocio'!D19</f>
        <v>0</v>
      </c>
      <c r="K10" s="10">
        <f>+J10+$K$11</f>
        <v>0</v>
      </c>
      <c r="L10" s="11">
        <f>+K10+$K$11</f>
        <v>0</v>
      </c>
      <c r="O10" s="71"/>
      <c r="P10" s="72" t="s">
        <v>147</v>
      </c>
      <c r="Q10" s="73" t="e">
        <f>J34</f>
        <v>#DIV/0!</v>
      </c>
    </row>
    <row r="11" spans="2:17" x14ac:dyDescent="0.3">
      <c r="C11" s="14" t="s">
        <v>16</v>
      </c>
      <c r="D11" s="16" t="e">
        <f>'Presupuesto Anual'!C25</f>
        <v>#DIV/0!</v>
      </c>
      <c r="E11" s="15">
        <f>'Presupuesto Anual'!D25</f>
        <v>0</v>
      </c>
      <c r="F11" s="117"/>
      <c r="G11" s="85"/>
      <c r="J11" s="12" t="s">
        <v>6</v>
      </c>
      <c r="K11" s="67">
        <v>0</v>
      </c>
      <c r="L11" s="13"/>
      <c r="O11" s="71"/>
      <c r="P11" s="72" t="s">
        <v>95</v>
      </c>
      <c r="Q11" s="38" t="e">
        <f>J20</f>
        <v>#DIV/0!</v>
      </c>
    </row>
    <row r="12" spans="2:17" x14ac:dyDescent="0.3">
      <c r="C12" s="14" t="s">
        <v>17</v>
      </c>
      <c r="D12" s="16" t="e">
        <f>'Presupuesto Anual'!C26</f>
        <v>#DIV/0!</v>
      </c>
      <c r="E12" s="15">
        <f>'Presupuesto Anual'!D26</f>
        <v>0</v>
      </c>
      <c r="F12" s="117"/>
      <c r="G12" s="85"/>
      <c r="O12" s="71"/>
      <c r="P12" s="72" t="s">
        <v>94</v>
      </c>
      <c r="Q12" s="73" t="e">
        <f>J26</f>
        <v>#DIV/0!</v>
      </c>
    </row>
    <row r="13" spans="2:17" x14ac:dyDescent="0.3">
      <c r="C13" s="14" t="s">
        <v>18</v>
      </c>
      <c r="D13" s="16" t="e">
        <f>'Presupuesto Anual'!C27</f>
        <v>#DIV/0!</v>
      </c>
      <c r="E13" s="15">
        <f>'Presupuesto Anual'!D27</f>
        <v>0</v>
      </c>
      <c r="F13" s="117"/>
      <c r="G13" s="85"/>
      <c r="I13" s="23" t="e">
        <f>IF(Q7="SI","Su negocio puede ser multiplicado con eficiencia por los siguientes parámetros:","Su negocio NO puede ser multiplicado por los siguientes parámetros:")</f>
        <v>#DIV/0!</v>
      </c>
      <c r="O13" s="71"/>
      <c r="P13" s="72" t="s">
        <v>96</v>
      </c>
      <c r="Q13" s="38" t="e">
        <f>Q11*E34</f>
        <v>#DIV/0!</v>
      </c>
    </row>
    <row r="14" spans="2:17" ht="18" x14ac:dyDescent="0.35">
      <c r="C14" s="14" t="s">
        <v>19</v>
      </c>
      <c r="D14" s="16" t="e">
        <f>'Presupuesto Anual'!C28</f>
        <v>#DIV/0!</v>
      </c>
      <c r="E14" s="15">
        <f>'Presupuesto Anual'!D28</f>
        <v>0</v>
      </c>
      <c r="F14" s="117"/>
      <c r="G14" s="85"/>
      <c r="J14" s="118" t="s">
        <v>75</v>
      </c>
      <c r="K14" s="118"/>
      <c r="L14" s="118"/>
      <c r="O14" s="71"/>
      <c r="P14" s="72" t="s">
        <v>97</v>
      </c>
      <c r="Q14" s="74" t="e">
        <f>Q13/Q11</f>
        <v>#DIV/0!</v>
      </c>
    </row>
    <row r="15" spans="2:17" x14ac:dyDescent="0.3">
      <c r="C15" s="14" t="s">
        <v>20</v>
      </c>
      <c r="D15" s="16" t="e">
        <f>'Presupuesto Anual'!C29</f>
        <v>#DIV/0!</v>
      </c>
      <c r="E15" s="15">
        <f>'Presupuesto Anual'!D29</f>
        <v>0</v>
      </c>
      <c r="F15" s="117"/>
      <c r="G15" s="85"/>
      <c r="J15" s="116" t="s">
        <v>76</v>
      </c>
      <c r="K15" s="116"/>
      <c r="L15" s="116"/>
      <c r="O15" s="71"/>
      <c r="P15" s="72" t="s">
        <v>98</v>
      </c>
      <c r="Q15" s="75">
        <v>0.125</v>
      </c>
    </row>
    <row r="16" spans="2:17" x14ac:dyDescent="0.3">
      <c r="C16" s="14" t="s">
        <v>21</v>
      </c>
      <c r="D16" s="16" t="e">
        <f>'Presupuesto Anual'!C30</f>
        <v>#DIV/0!</v>
      </c>
      <c r="E16" s="15">
        <f>'Presupuesto Anual'!D30</f>
        <v>0</v>
      </c>
      <c r="F16" s="117"/>
      <c r="G16" s="85"/>
      <c r="J16" s="1" t="s">
        <v>0</v>
      </c>
      <c r="K16" s="2" t="s">
        <v>1</v>
      </c>
      <c r="L16" s="3" t="s">
        <v>2</v>
      </c>
      <c r="N16" s="2" t="s">
        <v>122</v>
      </c>
      <c r="O16" s="76"/>
      <c r="P16" s="77" t="e">
        <f>IF(Q14&gt;Q15,"Por arriba de la Industria:","Por debajo de la Industria:")</f>
        <v>#DIV/0!</v>
      </c>
      <c r="Q16" s="81" t="e">
        <f>Q14-Q15</f>
        <v>#DIV/0!</v>
      </c>
    </row>
    <row r="17" spans="3:17" x14ac:dyDescent="0.3">
      <c r="C17" s="14" t="s">
        <v>22</v>
      </c>
      <c r="D17" s="16" t="e">
        <f>'Presupuesto Anual'!C31</f>
        <v>#DIV/0!</v>
      </c>
      <c r="E17" s="15">
        <f>'Presupuesto Anual'!D31</f>
        <v>0</v>
      </c>
      <c r="F17" s="117"/>
      <c r="G17" s="85"/>
      <c r="H17" s="98"/>
      <c r="I17" s="99" t="s">
        <v>88</v>
      </c>
      <c r="J17" s="100" t="e">
        <f>MIN('Presupuesto Anual'!$C$21:$C$32)</f>
        <v>#DIV/0!</v>
      </c>
      <c r="K17" s="100" t="e">
        <f>AVERAGE(J17,L17)</f>
        <v>#DIV/0!</v>
      </c>
      <c r="L17" s="100" t="e">
        <f>MAX('Presupuesto Anual'!$C$21:$C$32)</f>
        <v>#DIV/0!</v>
      </c>
      <c r="N17" s="5" t="e">
        <f>N18*'Dinámica de su Negocio'!D29</f>
        <v>#DIV/0!</v>
      </c>
    </row>
    <row r="18" spans="3:17" ht="21" x14ac:dyDescent="0.4">
      <c r="C18" s="102" t="s">
        <v>23</v>
      </c>
      <c r="D18" s="103" t="e">
        <f>'Presupuesto Anual'!C32</f>
        <v>#DIV/0!</v>
      </c>
      <c r="E18" s="104">
        <f>'Presupuesto Anual'!D32</f>
        <v>0</v>
      </c>
      <c r="F18" s="117"/>
      <c r="G18" s="85"/>
      <c r="H18" s="98"/>
      <c r="I18" s="99" t="s">
        <v>89</v>
      </c>
      <c r="J18" s="100" t="e">
        <f>J19*'Dinámica de su Negocio'!$D$27</f>
        <v>#DIV/0!</v>
      </c>
      <c r="K18" s="100" t="e">
        <f>K19*'Dinámica de su Negocio'!$D$27</f>
        <v>#DIV/0!</v>
      </c>
      <c r="L18" s="100" t="e">
        <f>L19*'Dinámica de su Negocio'!$D$27</f>
        <v>#DIV/0!</v>
      </c>
      <c r="N18" s="5" t="e">
        <f>N19*'Dinámica de su Negocio'!D27</f>
        <v>#DIV/0!</v>
      </c>
      <c r="O18" s="24" t="s">
        <v>106</v>
      </c>
      <c r="P18" s="24"/>
      <c r="Q18" s="24"/>
    </row>
    <row r="19" spans="3:17" x14ac:dyDescent="0.3">
      <c r="C19" s="17" t="s">
        <v>24</v>
      </c>
      <c r="D19" s="19" t="e">
        <f>SUM(D7:D18)</f>
        <v>#DIV/0!</v>
      </c>
      <c r="E19" s="20">
        <v>1</v>
      </c>
      <c r="F19" s="59"/>
      <c r="G19" s="86"/>
      <c r="H19" s="98"/>
      <c r="I19" s="99" t="s">
        <v>90</v>
      </c>
      <c r="J19" s="100" t="e">
        <f>J20*'Dinámica de su Negocio'!$D$28</f>
        <v>#DIV/0!</v>
      </c>
      <c r="K19" s="100" t="e">
        <f>K20*'Dinámica de su Negocio'!$D$28</f>
        <v>#DIV/0!</v>
      </c>
      <c r="L19" s="100" t="e">
        <f>L20*'Dinámica de su Negocio'!$D$28</f>
        <v>#DIV/0!</v>
      </c>
      <c r="N19" s="5" t="e">
        <f>J20*'Dinámica de su Negocio'!D28</f>
        <v>#DIV/0!</v>
      </c>
      <c r="O19" s="23" t="s">
        <v>111</v>
      </c>
      <c r="P19" s="68"/>
    </row>
    <row r="20" spans="3:17" x14ac:dyDescent="0.3">
      <c r="H20" s="98"/>
      <c r="I20" s="99" t="s">
        <v>91</v>
      </c>
      <c r="J20" s="100" t="e">
        <f>J22*J26</f>
        <v>#DIV/0!</v>
      </c>
      <c r="K20" s="100" t="e">
        <f>K22*K26</f>
        <v>#DIV/0!</v>
      </c>
      <c r="L20" s="100" t="e">
        <f>L22*L26</f>
        <v>#DIV/0!</v>
      </c>
      <c r="N20" s="5" t="e">
        <f>N19/'Dinámica de su Negocio'!D28</f>
        <v>#DIV/0!</v>
      </c>
      <c r="O20" s="23" t="s">
        <v>112</v>
      </c>
    </row>
    <row r="21" spans="3:17" ht="15.6" x14ac:dyDescent="0.3">
      <c r="C21" s="113" t="s">
        <v>8</v>
      </c>
      <c r="D21" s="114"/>
      <c r="E21" s="114"/>
      <c r="F21" s="115"/>
      <c r="G21" s="84"/>
      <c r="H21" s="90"/>
      <c r="I21" s="89" t="s">
        <v>3</v>
      </c>
      <c r="J21" s="91" t="e">
        <f>+J17*'Presupuesto Anual'!$P$10</f>
        <v>#DIV/0!</v>
      </c>
      <c r="K21" s="91" t="e">
        <f>+K17*'Presupuesto Anual'!$P$10</f>
        <v>#DIV/0!</v>
      </c>
      <c r="L21" s="91" t="e">
        <f>+L17*'Presupuesto Anual'!$P$10</f>
        <v>#DIV/0!</v>
      </c>
      <c r="O21" s="69"/>
      <c r="P21" s="70" t="s">
        <v>104</v>
      </c>
      <c r="Q21" s="78">
        <v>0</v>
      </c>
    </row>
    <row r="22" spans="3:17" ht="14.4" customHeight="1" x14ac:dyDescent="0.3">
      <c r="C22" s="14" t="s">
        <v>9</v>
      </c>
      <c r="D22" s="16" t="e">
        <f>D7*$E$34</f>
        <v>#DIV/0!</v>
      </c>
      <c r="E22" s="15">
        <f t="shared" ref="E22:E33" si="0">E7</f>
        <v>0</v>
      </c>
      <c r="F22" s="117" t="s">
        <v>11</v>
      </c>
      <c r="G22" s="85"/>
      <c r="H22" s="90"/>
      <c r="I22" s="89" t="s">
        <v>4</v>
      </c>
      <c r="J22" s="91">
        <f>'Dinámica de su Negocio'!$D$10</f>
        <v>0</v>
      </c>
      <c r="K22" s="91">
        <f>J22-(J22*$K$11)</f>
        <v>0</v>
      </c>
      <c r="L22" s="91">
        <f>K22-(K22*$K$11)</f>
        <v>0</v>
      </c>
      <c r="O22" s="71"/>
      <c r="P22" s="72" t="s">
        <v>100</v>
      </c>
      <c r="Q22" s="38" t="e">
        <f>J17*Q21</f>
        <v>#DIV/0!</v>
      </c>
    </row>
    <row r="23" spans="3:17" x14ac:dyDescent="0.3">
      <c r="C23" s="14" t="s">
        <v>12</v>
      </c>
      <c r="D23" s="16" t="e">
        <f t="shared" ref="D23:D33" si="1">D8*$E$34</f>
        <v>#DIV/0!</v>
      </c>
      <c r="E23" s="15">
        <f t="shared" si="0"/>
        <v>0</v>
      </c>
      <c r="F23" s="117"/>
      <c r="G23" s="85"/>
      <c r="H23" s="82"/>
      <c r="I23" s="83" t="s">
        <v>113</v>
      </c>
      <c r="J23" s="87" t="e">
        <f>J17/J22</f>
        <v>#DIV/0!</v>
      </c>
      <c r="K23" s="87" t="e">
        <f>K17/K22</f>
        <v>#DIV/0!</v>
      </c>
      <c r="L23" s="87" t="e">
        <f>L17/L22</f>
        <v>#DIV/0!</v>
      </c>
      <c r="N23" s="5"/>
      <c r="O23" s="71"/>
      <c r="P23" s="72" t="s">
        <v>102</v>
      </c>
      <c r="Q23" s="11">
        <v>0.05</v>
      </c>
    </row>
    <row r="24" spans="3:17" x14ac:dyDescent="0.3">
      <c r="C24" s="14" t="s">
        <v>13</v>
      </c>
      <c r="D24" s="16" t="e">
        <f t="shared" si="1"/>
        <v>#DIV/0!</v>
      </c>
      <c r="E24" s="15">
        <f t="shared" si="0"/>
        <v>0</v>
      </c>
      <c r="F24" s="117"/>
      <c r="G24" s="85"/>
      <c r="H24" s="82"/>
      <c r="I24" s="83" t="s">
        <v>114</v>
      </c>
      <c r="J24" s="87" t="e">
        <f>J23/'Dinámica de su Negocio'!$D$29</f>
        <v>#DIV/0!</v>
      </c>
      <c r="K24" s="87" t="e">
        <f>K23/'Dinámica de su Negocio'!$D$29</f>
        <v>#DIV/0!</v>
      </c>
      <c r="L24" s="87" t="e">
        <f>L23/'Dinámica de su Negocio'!$D$29</f>
        <v>#DIV/0!</v>
      </c>
      <c r="N24" s="5" t="e">
        <f>J23*$J$22</f>
        <v>#DIV/0!</v>
      </c>
      <c r="O24" s="71"/>
      <c r="P24" s="72" t="s">
        <v>101</v>
      </c>
      <c r="Q24" s="38" t="e">
        <f>Q22*Q23</f>
        <v>#DIV/0!</v>
      </c>
    </row>
    <row r="25" spans="3:17" x14ac:dyDescent="0.3">
      <c r="C25" s="14" t="s">
        <v>15</v>
      </c>
      <c r="D25" s="16" t="e">
        <f t="shared" si="1"/>
        <v>#DIV/0!</v>
      </c>
      <c r="E25" s="15">
        <f t="shared" si="0"/>
        <v>0</v>
      </c>
      <c r="F25" s="117"/>
      <c r="G25" s="85"/>
      <c r="H25" s="82"/>
      <c r="I25" s="83" t="s">
        <v>115</v>
      </c>
      <c r="J25" s="87" t="e">
        <f>J24/'Dinámica de su Negocio'!$D$27</f>
        <v>#DIV/0!</v>
      </c>
      <c r="K25" s="87" t="e">
        <f>K24/'Dinámica de su Negocio'!$D$27</f>
        <v>#DIV/0!</v>
      </c>
      <c r="L25" s="87" t="e">
        <f>L24/'Dinámica de su Negocio'!$D$27</f>
        <v>#DIV/0!</v>
      </c>
      <c r="N25" s="5" t="e">
        <f>J24*$J$22</f>
        <v>#DIV/0!</v>
      </c>
      <c r="O25" s="71"/>
      <c r="P25" s="72" t="s">
        <v>103</v>
      </c>
      <c r="Q25" s="73">
        <v>15</v>
      </c>
    </row>
    <row r="26" spans="3:17" x14ac:dyDescent="0.3">
      <c r="C26" s="14" t="s">
        <v>16</v>
      </c>
      <c r="D26" s="16" t="e">
        <f t="shared" si="1"/>
        <v>#DIV/0!</v>
      </c>
      <c r="E26" s="15">
        <f t="shared" si="0"/>
        <v>0</v>
      </c>
      <c r="F26" s="117"/>
      <c r="G26" s="85"/>
      <c r="H26" s="82"/>
      <c r="I26" s="83" t="s">
        <v>116</v>
      </c>
      <c r="J26" s="87" t="e">
        <f>J25/'Dinámica de su Negocio'!$D$28</f>
        <v>#DIV/0!</v>
      </c>
      <c r="K26" s="87" t="e">
        <f>K25/'Dinámica de su Negocio'!$D$28</f>
        <v>#DIV/0!</v>
      </c>
      <c r="L26" s="87" t="e">
        <f>L25/'Dinámica de su Negocio'!$D$28</f>
        <v>#DIV/0!</v>
      </c>
      <c r="N26" s="5" t="e">
        <f>J25*$J$22</f>
        <v>#DIV/0!</v>
      </c>
      <c r="O26" s="76"/>
      <c r="P26" s="77" t="s">
        <v>105</v>
      </c>
      <c r="Q26" s="79" t="e">
        <f>Q24*Q25</f>
        <v>#DIV/0!</v>
      </c>
    </row>
    <row r="27" spans="3:17" x14ac:dyDescent="0.3">
      <c r="C27" s="14" t="s">
        <v>17</v>
      </c>
      <c r="D27" s="16" t="e">
        <f t="shared" si="1"/>
        <v>#DIV/0!</v>
      </c>
      <c r="E27" s="15">
        <f t="shared" si="0"/>
        <v>0</v>
      </c>
      <c r="F27" s="117"/>
      <c r="G27" s="85"/>
      <c r="H27" s="93"/>
      <c r="I27" s="92" t="s">
        <v>117</v>
      </c>
      <c r="J27" s="94" t="e">
        <f>J28*'Dinámica de su Negocio'!$D$29</f>
        <v>#DIV/0!</v>
      </c>
      <c r="K27" s="94" t="e">
        <f>K28*'Dinámica de su Negocio'!$D$29</f>
        <v>#DIV/0!</v>
      </c>
      <c r="L27" s="94" t="e">
        <f>L28*'Dinámica de su Negocio'!$D$29</f>
        <v>#DIV/0!</v>
      </c>
      <c r="N27" s="5" t="e">
        <f>J26*$J$22</f>
        <v>#DIV/0!</v>
      </c>
    </row>
    <row r="28" spans="3:17" x14ac:dyDescent="0.3">
      <c r="C28" s="14" t="s">
        <v>18</v>
      </c>
      <c r="D28" s="16" t="e">
        <f t="shared" si="1"/>
        <v>#DIV/0!</v>
      </c>
      <c r="E28" s="15">
        <f t="shared" si="0"/>
        <v>0</v>
      </c>
      <c r="F28" s="117"/>
      <c r="G28" s="85"/>
      <c r="H28" s="93"/>
      <c r="I28" s="92" t="s">
        <v>118</v>
      </c>
      <c r="J28" s="94" t="e">
        <f>J29*'Dinámica de su Negocio'!$D$27</f>
        <v>#DIV/0!</v>
      </c>
      <c r="K28" s="94" t="e">
        <f>K29*'Dinámica de su Negocio'!$D$27</f>
        <v>#DIV/0!</v>
      </c>
      <c r="L28" s="94" t="e">
        <f>L29*'Dinámica de su Negocio'!$D$27</f>
        <v>#DIV/0!</v>
      </c>
      <c r="N28" s="5" t="e">
        <f>(J27*$J$22)*'Dinámica de su Negocio'!$D$30</f>
        <v>#DIV/0!</v>
      </c>
    </row>
    <row r="29" spans="3:17" x14ac:dyDescent="0.3">
      <c r="C29" s="14" t="s">
        <v>19</v>
      </c>
      <c r="D29" s="16" t="e">
        <f t="shared" si="1"/>
        <v>#DIV/0!</v>
      </c>
      <c r="E29" s="15">
        <f t="shared" si="0"/>
        <v>0</v>
      </c>
      <c r="F29" s="117"/>
      <c r="G29" s="85"/>
      <c r="H29" s="93"/>
      <c r="I29" s="92" t="s">
        <v>119</v>
      </c>
      <c r="J29" s="94" t="e">
        <f>J30*'Dinámica de su Negocio'!$D$28</f>
        <v>#DIV/0!</v>
      </c>
      <c r="K29" s="94" t="e">
        <f>K30*'Dinámica de su Negocio'!$D$28</f>
        <v>#DIV/0!</v>
      </c>
      <c r="L29" s="94" t="e">
        <f>L30*'Dinámica de su Negocio'!$D$28</f>
        <v>#DIV/0!</v>
      </c>
      <c r="N29" s="5" t="e">
        <f>(J28*$J$22)*'Dinámica de su Negocio'!$D$30</f>
        <v>#DIV/0!</v>
      </c>
    </row>
    <row r="30" spans="3:17" x14ac:dyDescent="0.3">
      <c r="C30" s="14" t="s">
        <v>20</v>
      </c>
      <c r="D30" s="16" t="e">
        <f t="shared" si="1"/>
        <v>#DIV/0!</v>
      </c>
      <c r="E30" s="15">
        <f t="shared" si="0"/>
        <v>0</v>
      </c>
      <c r="F30" s="117"/>
      <c r="G30" s="85"/>
      <c r="H30" s="93"/>
      <c r="I30" s="92" t="s">
        <v>120</v>
      </c>
      <c r="J30" s="94" t="e">
        <f>J26/'Dinámica de su Negocio'!$D$30</f>
        <v>#DIV/0!</v>
      </c>
      <c r="K30" s="94" t="e">
        <f>K26/'Dinámica de su Negocio'!$D$30</f>
        <v>#DIV/0!</v>
      </c>
      <c r="L30" s="94" t="e">
        <f>L26/'Dinámica de su Negocio'!$D$30</f>
        <v>#DIV/0!</v>
      </c>
      <c r="N30" s="5" t="e">
        <f>(J29*$J$22)*'Dinámica de su Negocio'!$D$30</f>
        <v>#DIV/0!</v>
      </c>
    </row>
    <row r="31" spans="3:17" x14ac:dyDescent="0.3">
      <c r="C31" s="14" t="s">
        <v>21</v>
      </c>
      <c r="D31" s="16" t="e">
        <f t="shared" si="1"/>
        <v>#DIV/0!</v>
      </c>
      <c r="E31" s="15">
        <f t="shared" si="0"/>
        <v>0</v>
      </c>
      <c r="F31" s="117"/>
      <c r="G31" s="85"/>
      <c r="H31" s="96"/>
      <c r="I31" s="88" t="s">
        <v>148</v>
      </c>
      <c r="J31" s="95" t="e">
        <f>J26*'Dinámica de su Negocio'!$D$30</f>
        <v>#DIV/0!</v>
      </c>
      <c r="K31" s="95" t="e">
        <f>K26*'Dinámica de su Negocio'!$D$30</f>
        <v>#DIV/0!</v>
      </c>
      <c r="L31" s="95" t="e">
        <f>L26*'Dinámica de su Negocio'!$D$30</f>
        <v>#DIV/0!</v>
      </c>
      <c r="N31" s="5" t="e">
        <f>(J30*$J$22)*'Dinámica de su Negocio'!$D$30</f>
        <v>#DIV/0!</v>
      </c>
    </row>
    <row r="32" spans="3:17" x14ac:dyDescent="0.3">
      <c r="C32" s="14" t="s">
        <v>22</v>
      </c>
      <c r="D32" s="16" t="e">
        <f t="shared" si="1"/>
        <v>#DIV/0!</v>
      </c>
      <c r="E32" s="15">
        <f t="shared" si="0"/>
        <v>0</v>
      </c>
      <c r="F32" s="117"/>
      <c r="G32" s="85"/>
      <c r="H32" s="96"/>
      <c r="I32" s="88" t="s">
        <v>121</v>
      </c>
      <c r="J32" s="97" t="e">
        <f>J31*'Dinámica de su Negocio'!$D$28</f>
        <v>#DIV/0!</v>
      </c>
      <c r="K32" s="97" t="e">
        <f>K31*'Dinámica de su Negocio'!$D$28</f>
        <v>#DIV/0!</v>
      </c>
      <c r="L32" s="97" t="e">
        <f>L31*'Dinámica de su Negocio'!$D$28</f>
        <v>#DIV/0!</v>
      </c>
    </row>
    <row r="33" spans="3:12" x14ac:dyDescent="0.3">
      <c r="C33" s="14" t="s">
        <v>23</v>
      </c>
      <c r="D33" s="16" t="e">
        <f t="shared" si="1"/>
        <v>#DIV/0!</v>
      </c>
      <c r="E33" s="15">
        <f t="shared" si="0"/>
        <v>0</v>
      </c>
      <c r="F33" s="117"/>
      <c r="G33" s="85"/>
      <c r="H33" s="96"/>
      <c r="I33" s="88" t="s">
        <v>139</v>
      </c>
      <c r="J33" s="97">
        <f>'Dinámica de su Negocio'!$D$16*J10</f>
        <v>0</v>
      </c>
      <c r="K33" s="97">
        <f>'Dinámica de su Negocio'!$D$16*K10</f>
        <v>0</v>
      </c>
      <c r="L33" s="97">
        <f>'Dinámica de su Negocio'!$D$16*L10</f>
        <v>0</v>
      </c>
    </row>
    <row r="34" spans="3:12" x14ac:dyDescent="0.3">
      <c r="C34" s="17" t="s">
        <v>24</v>
      </c>
      <c r="D34" s="19" t="e">
        <f>SUM(D22:D33)</f>
        <v>#DIV/0!</v>
      </c>
      <c r="E34" s="20" t="e">
        <f>'Presupuesto Anual'!P10</f>
        <v>#DIV/0!</v>
      </c>
      <c r="F34" s="59"/>
      <c r="G34" s="86"/>
      <c r="H34" s="96"/>
      <c r="I34" s="88" t="s">
        <v>140</v>
      </c>
      <c r="J34" s="97" t="e">
        <f>J32/J33</f>
        <v>#DIV/0!</v>
      </c>
      <c r="K34" s="97" t="e">
        <f t="shared" ref="K34:L34" si="2">K32/K33</f>
        <v>#DIV/0!</v>
      </c>
      <c r="L34" s="97" t="e">
        <f t="shared" si="2"/>
        <v>#DIV/0!</v>
      </c>
    </row>
  </sheetData>
  <sheetProtection algorithmName="SHA-512" hashValue="BVvxMl+6srhfa3w2I5e+mCaSkVIB/ptI7Z85aEh7dd12IObzRxiMMY31VvsOYkrvdKKuqdLCssEfVostaV7nBA==" saltValue="0KmrWYysaudaUlf7cM6u6Q==" spinCount="100000" sheet="1" objects="1" scenarios="1" selectLockedCells="1"/>
  <mergeCells count="7">
    <mergeCell ref="C6:F6"/>
    <mergeCell ref="C21:F21"/>
    <mergeCell ref="J15:L15"/>
    <mergeCell ref="F7:F18"/>
    <mergeCell ref="F22:F33"/>
    <mergeCell ref="J14:L14"/>
    <mergeCell ref="J8:L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Dinámica de su Negocio</vt:lpstr>
      <vt:lpstr>Presupuesto Anual</vt:lpstr>
      <vt:lpstr>Viabilidad para Franquicia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2022-08-02T23:35:22Z</dcterms:modified>
</cp:coreProperties>
</file>